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30" windowWidth="9720" windowHeight="6045" activeTab="3"/>
  </bookViews>
  <sheets>
    <sheet name="2004" sheetId="1" r:id="rId1"/>
    <sheet name="2009" sheetId="2" r:id="rId2"/>
    <sheet name="2014" sheetId="3" r:id="rId3"/>
    <sheet name="2019" sheetId="4" r:id="rId4"/>
  </sheets>
  <definedNames>
    <definedName name="_xlnm.Print_Area" localSheetId="0">'2004'!$1:$31</definedName>
    <definedName name="_xlnm.Print_Area" localSheetId="1">'2009'!$A$1:$O$40</definedName>
    <definedName name="_xlnm.Print_Area" localSheetId="2">'2014'!$A$1:$O$38</definedName>
    <definedName name="_xlnm.Print_Area" localSheetId="3">'2019'!$A$1:$O$43</definedName>
  </definedNames>
  <calcPr fullCalcOnLoad="1"/>
</workbook>
</file>

<file path=xl/comments4.xml><?xml version="1.0" encoding="utf-8"?>
<comments xmlns="http://schemas.openxmlformats.org/spreadsheetml/2006/main">
  <authors>
    <author>Colin</author>
  </authors>
  <commentList>
    <comment ref="A14" authorId="0">
      <text>
        <r>
          <rPr>
            <sz val="9"/>
            <rFont val="Tahoma"/>
            <family val="2"/>
          </rPr>
          <t>Listed on ballot paper after Liberal Democrats and before UKEUP.</t>
        </r>
      </text>
    </comment>
    <comment ref="A16" authorId="0">
      <text>
        <r>
          <rPr>
            <sz val="9"/>
            <rFont val="Tahoma"/>
            <family val="2"/>
          </rPr>
          <t>Ballot paper description:
Conservative and Unionist Party</t>
        </r>
      </text>
    </comment>
  </commentList>
</comments>
</file>

<file path=xl/sharedStrings.xml><?xml version="1.0" encoding="utf-8"?>
<sst xmlns="http://schemas.openxmlformats.org/spreadsheetml/2006/main" count="255" uniqueCount="104">
  <si>
    <t>LONDON</t>
  </si>
  <si>
    <t>Electors</t>
  </si>
  <si>
    <t>T'out</t>
  </si>
  <si>
    <t>Votes</t>
  </si>
  <si>
    <t>%</t>
  </si>
  <si>
    <t>Stage 1</t>
  </si>
  <si>
    <t>Stage 2</t>
  </si>
  <si>
    <t>Stage 3</t>
  </si>
  <si>
    <t>Stage 4</t>
  </si>
  <si>
    <t>Stage 5</t>
  </si>
  <si>
    <t>Stage 6</t>
  </si>
  <si>
    <t>Stage 7</t>
  </si>
  <si>
    <t>Stage 8</t>
  </si>
  <si>
    <t>Stage 9</t>
  </si>
  <si>
    <t>British National Party</t>
  </si>
  <si>
    <t>*</t>
  </si>
  <si>
    <t>Conservative Party</t>
  </si>
  <si>
    <t>Green Party</t>
  </si>
  <si>
    <t>Labour Party</t>
  </si>
  <si>
    <t>Majority</t>
  </si>
  <si>
    <t>Fourth seat to C.  C vote divided by 3.</t>
  </si>
  <si>
    <t>Seventh seat to C.  C vote divided by 4.</t>
  </si>
  <si>
    <t xml:space="preserve">                                       </t>
  </si>
  <si>
    <t>Election to the European Parliament, 2004, LONDON region</t>
  </si>
  <si>
    <t>HARROW</t>
  </si>
  <si>
    <t>Christian Peoples Alliance</t>
  </si>
  <si>
    <t>English Democrats Party</t>
  </si>
  <si>
    <t>Peoples Party for Better Government</t>
  </si>
  <si>
    <t>Party</t>
  </si>
  <si>
    <t>Respect - The Unity Coalition</t>
  </si>
  <si>
    <t>First seat to C.  C vote divided by 2.</t>
  </si>
  <si>
    <t>Second seat to Lab.  Lab vote divided by 2.</t>
  </si>
  <si>
    <t>Third seat to L/Dem.  L/Dem vote divided by 2.</t>
  </si>
  <si>
    <t>Fifth seat to Lab.  Lab vote divided by 3.</t>
  </si>
  <si>
    <t>Sixth seat to UKIP.  UKIP vote divided by 2.</t>
  </si>
  <si>
    <t>Eighth seat to Green.  Green vote divided by 2.</t>
  </si>
  <si>
    <t>Ninth and final seat to Lab.</t>
  </si>
  <si>
    <t>Total number of valid votes:</t>
  </si>
  <si>
    <t>Total number of rejected votes:</t>
  </si>
  <si>
    <t>Liberal Democrats</t>
  </si>
  <si>
    <t>[Nine Seats]</t>
  </si>
  <si>
    <t>UK Independence Party</t>
  </si>
  <si>
    <t>Election to the European Parliament, 2009, LONDON region</t>
  </si>
  <si>
    <t>[Eight Seats]</t>
  </si>
  <si>
    <t>Party / Individual</t>
  </si>
  <si>
    <t>Christian Party</t>
  </si>
  <si>
    <t>Jury Team</t>
  </si>
  <si>
    <t>No2EU: Yes to Democracy</t>
  </si>
  <si>
    <t>Pro Democracy: Libertas.eu</t>
  </si>
  <si>
    <t>Socialist Labour Party</t>
  </si>
  <si>
    <t>Socialist Party of Great Britain</t>
  </si>
  <si>
    <t>Yes 2 Europe</t>
  </si>
  <si>
    <t>Fifth seat to Green.  Green vote divided by 2.</t>
  </si>
  <si>
    <t>Seventh seat to Lab.  Lab vote divided by 3.</t>
  </si>
  <si>
    <t>Eighth and final seat to C.</t>
  </si>
  <si>
    <t>Election to the European Parliament, 2014, LONDON region</t>
  </si>
  <si>
    <t>4 Freedoms Party</t>
  </si>
  <si>
    <t>An Independence from Europe</t>
  </si>
  <si>
    <t>Animal Welfare Party</t>
  </si>
  <si>
    <t>Communities United Party</t>
  </si>
  <si>
    <t>English Democrats</t>
  </si>
  <si>
    <t>Europeans Party</t>
  </si>
  <si>
    <t>Harmony Party</t>
  </si>
  <si>
    <t>National Health Action Party</t>
  </si>
  <si>
    <t>National Liberal Party</t>
  </si>
  <si>
    <t>No2EU</t>
  </si>
  <si>
    <t>First seat to Lab.  Lab vote divided by 2.</t>
  </si>
  <si>
    <t>Second seat to C.  C vote divided by 2.</t>
  </si>
  <si>
    <t>Third seat to Lab.  Lab vote divided by 3.</t>
  </si>
  <si>
    <t>Fourth seat to UKIP.  UKIP vote divided by 2.</t>
  </si>
  <si>
    <t>Sixth seat to C.  C vote divided by 3.</t>
  </si>
  <si>
    <t>Seventh seat to Lab.  Lab vote divided by 5.</t>
  </si>
  <si>
    <t>Eighth and final seat to Green.</t>
  </si>
  <si>
    <t>Election to the European Parliament, 2019, LONDON region</t>
  </si>
  <si>
    <t>[The] Brexit Party</t>
  </si>
  <si>
    <t>Change UK - The Independent Group</t>
  </si>
  <si>
    <t>UK European Union Party (UKEUP)</t>
  </si>
  <si>
    <t>UK Independence Party (UKIP)</t>
  </si>
  <si>
    <t>Women's Equality Party</t>
  </si>
  <si>
    <t>First seat to L/Dem.  L/Dem vote divided by 2.</t>
  </si>
  <si>
    <t>Third seat to Brexit Party.  Brexit Party vote divided by 2.</t>
  </si>
  <si>
    <t>Fourth seat to L/Dem.  L/Dem vote divided by 3.</t>
  </si>
  <si>
    <t>Fifth seat to Lab.  Lab vote divided by 4.</t>
  </si>
  <si>
    <t>Sixth seat to Lab.  Lab vote divided by 3.</t>
  </si>
  <si>
    <t>Seventh seat to L/Dem.  L/Dem vote divided by 4.</t>
  </si>
  <si>
    <t>Eighth and final seat to Brexit Party.</t>
  </si>
  <si>
    <t>Aghaji (**)</t>
  </si>
  <si>
    <t>Hallam (**)</t>
  </si>
  <si>
    <t>Klu (**)</t>
  </si>
  <si>
    <t>Lafferty (**)</t>
  </si>
  <si>
    <t>McDowell (**)</t>
  </si>
  <si>
    <t>Medhurst (**)</t>
  </si>
  <si>
    <t>Muss (**)</t>
  </si>
  <si>
    <t>** “Climate and Ecological Emergency Independents”: for convenience grouped separately from other independents</t>
  </si>
  <si>
    <t>* indicates a lost deposit</t>
  </si>
  <si>
    <t>Alcantara (Ind)</t>
  </si>
  <si>
    <t>Cheung (Ind)</t>
  </si>
  <si>
    <t>Jananayagam (Ind)</t>
  </si>
  <si>
    <t>Rahman (Ind)</t>
  </si>
  <si>
    <t>Saad (Ind)</t>
  </si>
  <si>
    <t>Kirkby (Ind)</t>
  </si>
  <si>
    <t>Shad (Ind)</t>
  </si>
  <si>
    <t>Sowden (Ind)</t>
  </si>
  <si>
    <t>Venzon (Ind)</t>
  </si>
</sst>
</file>

<file path=xl/styles.xml><?xml version="1.0" encoding="utf-8"?>
<styleSheet xmlns="http://schemas.openxmlformats.org/spreadsheetml/2006/main">
  <numFmts count="2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"/>
    <numFmt numFmtId="173" formatCode="0.0000"/>
    <numFmt numFmtId="174" formatCode="0.000"/>
    <numFmt numFmtId="175" formatCode="0.0"/>
    <numFmt numFmtId="176" formatCode="0.0%"/>
    <numFmt numFmtId="177" formatCode="#,##0.0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8"/>
      <color indexed="57"/>
      <name val="Calibri Light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5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0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1" fillId="0" borderId="0" xfId="0" applyFont="1" applyAlignment="1">
      <alignment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 horizontal="centerContinuous"/>
    </xf>
    <xf numFmtId="3" fontId="0" fillId="0" borderId="0" xfId="0" applyNumberFormat="1" applyFont="1" applyAlignment="1">
      <alignment/>
    </xf>
    <xf numFmtId="10" fontId="0" fillId="0" borderId="0" xfId="0" applyNumberFormat="1" applyFont="1" applyAlignment="1">
      <alignment horizontal="centerContinuous"/>
    </xf>
    <xf numFmtId="176" fontId="0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2" fontId="0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3" fontId="3" fillId="0" borderId="0" xfId="0" applyNumberFormat="1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 textRotation="90"/>
    </xf>
    <xf numFmtId="10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1.28125" style="2" bestFit="1" customWidth="1"/>
    <col min="2" max="3" width="9.140625" style="2" customWidth="1"/>
    <col min="4" max="4" width="4.7109375" style="2" customWidth="1"/>
    <col min="5" max="6" width="9.140625" style="2" customWidth="1"/>
    <col min="7" max="7" width="4.7109375" style="6" customWidth="1"/>
    <col min="8" max="16" width="9.8515625" style="2" customWidth="1"/>
    <col min="17" max="16384" width="9.140625" style="2" customWidth="1"/>
  </cols>
  <sheetData>
    <row r="1" spans="1:16" ht="15.75">
      <c r="A1" s="1" t="s">
        <v>23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2.75">
      <c r="A2" s="3" t="s">
        <v>40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5" spans="2:6" ht="12.75">
      <c r="B5" s="4" t="s">
        <v>24</v>
      </c>
      <c r="C5" s="4"/>
      <c r="D5" s="5"/>
      <c r="E5" s="4" t="s">
        <v>0</v>
      </c>
      <c r="F5" s="3"/>
    </row>
    <row r="6" spans="8:16" ht="12.75">
      <c r="H6" s="5"/>
      <c r="I6" s="5"/>
      <c r="J6" s="5"/>
      <c r="K6" s="5"/>
      <c r="L6" s="5"/>
      <c r="M6" s="5"/>
      <c r="N6" s="5"/>
      <c r="O6" s="5"/>
      <c r="P6" s="5"/>
    </row>
    <row r="7" spans="1:16" ht="12.75">
      <c r="A7" s="2" t="s">
        <v>1</v>
      </c>
      <c r="B7" s="7">
        <v>157637</v>
      </c>
      <c r="C7" s="7"/>
      <c r="D7" s="8"/>
      <c r="E7" s="7">
        <v>5061333</v>
      </c>
      <c r="F7" s="3"/>
      <c r="H7" s="5"/>
      <c r="I7" s="5"/>
      <c r="J7" s="5"/>
      <c r="K7" s="5"/>
      <c r="L7" s="5"/>
      <c r="M7" s="5"/>
      <c r="N7" s="5"/>
      <c r="O7" s="5"/>
      <c r="P7" s="5"/>
    </row>
    <row r="8" spans="1:16" ht="12.75">
      <c r="A8" s="2" t="s">
        <v>2</v>
      </c>
      <c r="B8" s="9">
        <v>0.4038</v>
      </c>
      <c r="C8" s="3"/>
      <c r="E8" s="9">
        <v>0.3765</v>
      </c>
      <c r="F8" s="3"/>
      <c r="H8" s="5"/>
      <c r="I8" s="5"/>
      <c r="J8" s="5"/>
      <c r="K8" s="5"/>
      <c r="L8" s="5"/>
      <c r="M8" s="5"/>
      <c r="N8" s="5"/>
      <c r="O8" s="5"/>
      <c r="P8" s="5"/>
    </row>
    <row r="9" spans="2:16" ht="12.75">
      <c r="B9" s="10"/>
      <c r="E9" s="10"/>
      <c r="H9" s="5"/>
      <c r="I9" s="5"/>
      <c r="J9" s="5"/>
      <c r="K9" s="5"/>
      <c r="L9" s="5"/>
      <c r="M9" s="5"/>
      <c r="N9" s="5"/>
      <c r="O9" s="5"/>
      <c r="P9" s="5"/>
    </row>
    <row r="10" spans="8:16" ht="12.75">
      <c r="H10" s="5"/>
      <c r="I10" s="5"/>
      <c r="J10" s="5"/>
      <c r="K10" s="5"/>
      <c r="L10" s="5"/>
      <c r="M10" s="5"/>
      <c r="N10" s="5"/>
      <c r="O10" s="5"/>
      <c r="P10" s="5"/>
    </row>
    <row r="11" spans="1:16" s="5" customFormat="1" ht="12.75">
      <c r="A11" s="5" t="s">
        <v>28</v>
      </c>
      <c r="B11" s="11" t="s">
        <v>3</v>
      </c>
      <c r="C11" s="11" t="s">
        <v>4</v>
      </c>
      <c r="D11" s="11"/>
      <c r="E11" s="11" t="s">
        <v>3</v>
      </c>
      <c r="F11" s="11" t="s">
        <v>4</v>
      </c>
      <c r="G11" s="12"/>
      <c r="H11" s="11" t="s">
        <v>5</v>
      </c>
      <c r="I11" s="11" t="s">
        <v>6</v>
      </c>
      <c r="J11" s="11" t="s">
        <v>7</v>
      </c>
      <c r="K11" s="11" t="s">
        <v>8</v>
      </c>
      <c r="L11" s="11" t="s">
        <v>9</v>
      </c>
      <c r="M11" s="11" t="s">
        <v>10</v>
      </c>
      <c r="N11" s="11" t="s">
        <v>11</v>
      </c>
      <c r="O11" s="11" t="s">
        <v>12</v>
      </c>
      <c r="P11" s="11" t="s">
        <v>13</v>
      </c>
    </row>
    <row r="13" spans="1:16" ht="12.75">
      <c r="A13" s="2" t="s">
        <v>14</v>
      </c>
      <c r="B13" s="8">
        <v>1735</v>
      </c>
      <c r="C13" s="13">
        <f aca="true" t="shared" si="0" ref="C13:C22">B13/63151*100</f>
        <v>2.747383256005447</v>
      </c>
      <c r="E13" s="8">
        <v>76152</v>
      </c>
      <c r="F13" s="13">
        <f aca="true" t="shared" si="1" ref="F13:F22">E13/1885449*100</f>
        <v>4.03893184063849</v>
      </c>
      <c r="G13" s="14"/>
      <c r="H13" s="8">
        <v>76152</v>
      </c>
      <c r="I13" s="8">
        <v>76152</v>
      </c>
      <c r="J13" s="8">
        <v>76152</v>
      </c>
      <c r="K13" s="8">
        <v>76152</v>
      </c>
      <c r="L13" s="8">
        <v>76152</v>
      </c>
      <c r="M13" s="8">
        <v>76152</v>
      </c>
      <c r="N13" s="8">
        <v>76152</v>
      </c>
      <c r="O13" s="8">
        <v>76152</v>
      </c>
      <c r="P13" s="8">
        <v>76152</v>
      </c>
    </row>
    <row r="14" spans="1:16" ht="12.75">
      <c r="A14" s="2" t="s">
        <v>25</v>
      </c>
      <c r="B14" s="8">
        <v>1487</v>
      </c>
      <c r="C14" s="13">
        <f t="shared" si="0"/>
        <v>2.354673718547608</v>
      </c>
      <c r="E14" s="8">
        <v>45038</v>
      </c>
      <c r="F14" s="13">
        <f t="shared" si="1"/>
        <v>2.3887148366251223</v>
      </c>
      <c r="G14" s="14" t="s">
        <v>15</v>
      </c>
      <c r="H14" s="8">
        <v>45038</v>
      </c>
      <c r="I14" s="8">
        <v>45038</v>
      </c>
      <c r="J14" s="8">
        <v>45038</v>
      </c>
      <c r="K14" s="8">
        <v>45038</v>
      </c>
      <c r="L14" s="8">
        <v>45038</v>
      </c>
      <c r="M14" s="8">
        <v>45038</v>
      </c>
      <c r="N14" s="8">
        <v>45038</v>
      </c>
      <c r="O14" s="8">
        <v>45038</v>
      </c>
      <c r="P14" s="8">
        <v>45038</v>
      </c>
    </row>
    <row r="15" spans="1:16" ht="12.75">
      <c r="A15" s="2" t="s">
        <v>16</v>
      </c>
      <c r="B15" s="8">
        <v>21627</v>
      </c>
      <c r="C15" s="13">
        <f t="shared" si="0"/>
        <v>34.24648857500277</v>
      </c>
      <c r="E15" s="8">
        <v>504941</v>
      </c>
      <c r="F15" s="13">
        <f t="shared" si="1"/>
        <v>26.780941834014072</v>
      </c>
      <c r="G15" s="14"/>
      <c r="H15" s="15">
        <v>504941</v>
      </c>
      <c r="I15" s="8">
        <f>H15/2</f>
        <v>252470.5</v>
      </c>
      <c r="J15" s="8">
        <v>252470.5</v>
      </c>
      <c r="K15" s="15">
        <v>252470.5</v>
      </c>
      <c r="L15" s="8">
        <f>H15/3</f>
        <v>168313.66666666666</v>
      </c>
      <c r="M15" s="8">
        <v>168313.66666666666</v>
      </c>
      <c r="N15" s="15">
        <v>168313.66666666666</v>
      </c>
      <c r="O15" s="8">
        <f>H15/4</f>
        <v>126235.25</v>
      </c>
      <c r="P15" s="8">
        <v>126235.25</v>
      </c>
    </row>
    <row r="16" spans="1:16" ht="12.75">
      <c r="A16" s="2" t="s">
        <v>26</v>
      </c>
      <c r="B16" s="2">
        <v>552</v>
      </c>
      <c r="C16" s="13">
        <f t="shared" si="0"/>
        <v>0.8740954220835774</v>
      </c>
      <c r="E16" s="8">
        <v>15945</v>
      </c>
      <c r="F16" s="13">
        <f t="shared" si="1"/>
        <v>0.8456871546247074</v>
      </c>
      <c r="G16" s="14" t="s">
        <v>15</v>
      </c>
      <c r="H16" s="8">
        <v>15945</v>
      </c>
      <c r="I16" s="8">
        <v>15945</v>
      </c>
      <c r="J16" s="8">
        <v>15945</v>
      </c>
      <c r="K16" s="8">
        <v>15945</v>
      </c>
      <c r="L16" s="8">
        <v>15945</v>
      </c>
      <c r="M16" s="8">
        <v>15945</v>
      </c>
      <c r="N16" s="8">
        <v>15945</v>
      </c>
      <c r="O16" s="8">
        <v>15945</v>
      </c>
      <c r="P16" s="8">
        <v>15945</v>
      </c>
    </row>
    <row r="17" spans="1:16" ht="12.75">
      <c r="A17" s="2" t="s">
        <v>17</v>
      </c>
      <c r="B17" s="8">
        <v>3539</v>
      </c>
      <c r="C17" s="13">
        <f t="shared" si="0"/>
        <v>5.6040284397713425</v>
      </c>
      <c r="E17" s="8">
        <v>158986</v>
      </c>
      <c r="F17" s="13">
        <f t="shared" si="1"/>
        <v>8.432262023528612</v>
      </c>
      <c r="G17" s="14"/>
      <c r="H17" s="8">
        <v>158986</v>
      </c>
      <c r="I17" s="8">
        <v>158986</v>
      </c>
      <c r="J17" s="8">
        <v>158986</v>
      </c>
      <c r="K17" s="8">
        <v>158986</v>
      </c>
      <c r="L17" s="8">
        <v>158986</v>
      </c>
      <c r="M17" s="8">
        <v>158986</v>
      </c>
      <c r="N17" s="8">
        <v>158986</v>
      </c>
      <c r="O17" s="15">
        <v>158986</v>
      </c>
      <c r="P17" s="8">
        <f>H17/2</f>
        <v>79493</v>
      </c>
    </row>
    <row r="18" spans="1:16" ht="12.75">
      <c r="A18" s="2" t="s">
        <v>18</v>
      </c>
      <c r="B18" s="8">
        <v>16789</v>
      </c>
      <c r="C18" s="13">
        <f t="shared" si="0"/>
        <v>26.585485582176055</v>
      </c>
      <c r="E18" s="8">
        <v>466584</v>
      </c>
      <c r="F18" s="13">
        <f t="shared" si="1"/>
        <v>24.746572301876103</v>
      </c>
      <c r="G18" s="14"/>
      <c r="H18" s="8">
        <v>466584</v>
      </c>
      <c r="I18" s="15">
        <v>466584</v>
      </c>
      <c r="J18" s="8">
        <f>H18/2</f>
        <v>233292</v>
      </c>
      <c r="K18" s="8">
        <v>233292</v>
      </c>
      <c r="L18" s="15">
        <v>233292</v>
      </c>
      <c r="M18" s="8">
        <f>H18/3</f>
        <v>155528</v>
      </c>
      <c r="N18" s="8">
        <v>155528</v>
      </c>
      <c r="O18" s="8">
        <v>155528</v>
      </c>
      <c r="P18" s="15">
        <v>155528</v>
      </c>
    </row>
    <row r="19" spans="1:16" ht="12.75">
      <c r="A19" s="2" t="s">
        <v>39</v>
      </c>
      <c r="B19" s="8">
        <v>8372</v>
      </c>
      <c r="C19" s="13">
        <f t="shared" si="0"/>
        <v>13.257113901600926</v>
      </c>
      <c r="E19" s="8">
        <v>288790</v>
      </c>
      <c r="F19" s="13">
        <f t="shared" si="1"/>
        <v>15.31677600401814</v>
      </c>
      <c r="G19" s="14"/>
      <c r="H19" s="8">
        <v>288790</v>
      </c>
      <c r="I19" s="8">
        <v>288790</v>
      </c>
      <c r="J19" s="15">
        <v>288790</v>
      </c>
      <c r="K19" s="8">
        <f>H19/2</f>
        <v>144395</v>
      </c>
      <c r="L19" s="8">
        <v>144395</v>
      </c>
      <c r="M19" s="8">
        <v>144395</v>
      </c>
      <c r="N19" s="8">
        <v>144395</v>
      </c>
      <c r="O19" s="8">
        <v>144395</v>
      </c>
      <c r="P19" s="8">
        <v>144395</v>
      </c>
    </row>
    <row r="20" spans="1:16" ht="12.75">
      <c r="A20" s="2" t="s">
        <v>27</v>
      </c>
      <c r="B20" s="2">
        <v>199</v>
      </c>
      <c r="C20" s="13">
        <f t="shared" si="0"/>
        <v>0.3151177336859274</v>
      </c>
      <c r="E20" s="8">
        <v>5205</v>
      </c>
      <c r="F20" s="13">
        <f t="shared" si="1"/>
        <v>0.27606156411549715</v>
      </c>
      <c r="G20" s="14" t="s">
        <v>15</v>
      </c>
      <c r="H20" s="8">
        <v>5205</v>
      </c>
      <c r="I20" s="8">
        <v>5205</v>
      </c>
      <c r="J20" s="8">
        <v>5205</v>
      </c>
      <c r="K20" s="8">
        <v>5205</v>
      </c>
      <c r="L20" s="8">
        <v>5205</v>
      </c>
      <c r="M20" s="8">
        <v>5205</v>
      </c>
      <c r="N20" s="8">
        <v>5205</v>
      </c>
      <c r="O20" s="8">
        <v>5205</v>
      </c>
      <c r="P20" s="8">
        <v>5205</v>
      </c>
    </row>
    <row r="21" spans="1:16" ht="12.75">
      <c r="A21" s="2" t="s">
        <v>29</v>
      </c>
      <c r="B21" s="8">
        <v>1923</v>
      </c>
      <c r="C21" s="13">
        <f t="shared" si="0"/>
        <v>3.04508242149768</v>
      </c>
      <c r="E21" s="8">
        <v>91175</v>
      </c>
      <c r="F21" s="13">
        <f t="shared" si="1"/>
        <v>4.835718176413152</v>
      </c>
      <c r="G21" s="14"/>
      <c r="H21" s="8">
        <v>91175</v>
      </c>
      <c r="I21" s="8">
        <v>91175</v>
      </c>
      <c r="J21" s="8">
        <v>91175</v>
      </c>
      <c r="K21" s="8">
        <v>91175</v>
      </c>
      <c r="L21" s="8">
        <v>91175</v>
      </c>
      <c r="M21" s="8">
        <v>91175</v>
      </c>
      <c r="N21" s="8">
        <v>91175</v>
      </c>
      <c r="O21" s="8">
        <v>91175</v>
      </c>
      <c r="P21" s="8">
        <v>91175</v>
      </c>
    </row>
    <row r="22" spans="1:16" ht="12.75">
      <c r="A22" s="2" t="s">
        <v>41</v>
      </c>
      <c r="B22" s="8">
        <v>6928</v>
      </c>
      <c r="C22" s="13">
        <f t="shared" si="0"/>
        <v>10.970530949628667</v>
      </c>
      <c r="E22" s="8">
        <v>232633</v>
      </c>
      <c r="F22" s="13">
        <f t="shared" si="1"/>
        <v>12.3383342641461</v>
      </c>
      <c r="G22" s="14"/>
      <c r="H22" s="8">
        <v>232633</v>
      </c>
      <c r="I22" s="8">
        <v>232633</v>
      </c>
      <c r="J22" s="8">
        <v>232633</v>
      </c>
      <c r="K22" s="8">
        <v>232633</v>
      </c>
      <c r="L22" s="8">
        <v>232633</v>
      </c>
      <c r="M22" s="15">
        <v>232633</v>
      </c>
      <c r="N22" s="8">
        <f>H22/2</f>
        <v>116316.5</v>
      </c>
      <c r="O22" s="8">
        <v>116316.5</v>
      </c>
      <c r="P22" s="8">
        <v>116316.5</v>
      </c>
    </row>
    <row r="23" spans="3:16" ht="12.75">
      <c r="C23" s="13"/>
      <c r="E23" s="8"/>
      <c r="F23" s="13"/>
      <c r="H23" s="8"/>
      <c r="I23" s="8"/>
      <c r="J23" s="8"/>
      <c r="K23" s="8"/>
      <c r="L23" s="8"/>
      <c r="M23" s="8"/>
      <c r="N23" s="8"/>
      <c r="O23" s="8"/>
      <c r="P23" s="8"/>
    </row>
    <row r="24" spans="1:6" ht="12.75">
      <c r="A24" s="2" t="s">
        <v>19</v>
      </c>
      <c r="B24" s="8">
        <f>B15-B18</f>
        <v>4838</v>
      </c>
      <c r="C24" s="13">
        <f>C15-C18</f>
        <v>7.661002992826717</v>
      </c>
      <c r="E24" s="8">
        <f>E15-E18</f>
        <v>38357</v>
      </c>
      <c r="F24" s="13">
        <f>F15-F18</f>
        <v>2.034369532137969</v>
      </c>
    </row>
    <row r="25" spans="3:16" ht="12.75">
      <c r="C25" s="13"/>
      <c r="E25" s="8"/>
      <c r="F25" s="13"/>
      <c r="H25" s="8"/>
      <c r="I25" s="8"/>
      <c r="J25" s="8"/>
      <c r="K25" s="8"/>
      <c r="L25" s="8"/>
      <c r="M25" s="8"/>
      <c r="N25" s="8"/>
      <c r="O25" s="8"/>
      <c r="P25" s="8"/>
    </row>
    <row r="26" spans="1:16" ht="12.75">
      <c r="A26" s="2" t="s">
        <v>37</v>
      </c>
      <c r="B26" s="8">
        <v>63151</v>
      </c>
      <c r="C26" s="13">
        <v>99.21</v>
      </c>
      <c r="E26" s="8">
        <v>1885449</v>
      </c>
      <c r="F26" s="13">
        <v>99.06</v>
      </c>
      <c r="H26" s="8"/>
      <c r="I26" s="8"/>
      <c r="J26" s="8"/>
      <c r="K26" s="8"/>
      <c r="L26" s="8"/>
      <c r="M26" s="8"/>
      <c r="N26" s="8"/>
      <c r="O26" s="8"/>
      <c r="P26" s="8"/>
    </row>
    <row r="27" spans="1:6" ht="12.75">
      <c r="A27" s="2" t="s">
        <v>38</v>
      </c>
      <c r="B27" s="2">
        <v>502</v>
      </c>
      <c r="C27" s="2">
        <v>0.79</v>
      </c>
      <c r="E27" s="8">
        <v>17905</v>
      </c>
      <c r="F27" s="2">
        <v>0.94</v>
      </c>
    </row>
    <row r="28" ht="12.75">
      <c r="E28" s="8"/>
    </row>
    <row r="29" spans="1:5" ht="12.75">
      <c r="A29" s="2" t="s">
        <v>94</v>
      </c>
      <c r="E29" s="8"/>
    </row>
    <row r="30" spans="1:16" ht="199.5" customHeight="1">
      <c r="A30" s="16"/>
      <c r="B30" s="8"/>
      <c r="C30" s="13"/>
      <c r="E30" s="8"/>
      <c r="F30" s="13"/>
      <c r="H30" s="17" t="s">
        <v>30</v>
      </c>
      <c r="I30" s="17" t="s">
        <v>31</v>
      </c>
      <c r="J30" s="17" t="s">
        <v>32</v>
      </c>
      <c r="K30" s="17" t="s">
        <v>20</v>
      </c>
      <c r="L30" s="17" t="s">
        <v>33</v>
      </c>
      <c r="M30" s="17" t="s">
        <v>34</v>
      </c>
      <c r="N30" s="17" t="s">
        <v>21</v>
      </c>
      <c r="O30" s="17" t="s">
        <v>35</v>
      </c>
      <c r="P30" s="17" t="s">
        <v>36</v>
      </c>
    </row>
    <row r="34" ht="12.75">
      <c r="B34" s="8"/>
    </row>
    <row r="37" spans="2:4" ht="12.75">
      <c r="B37" s="8"/>
      <c r="C37" s="8"/>
      <c r="D37" s="8"/>
    </row>
    <row r="38" spans="2:5" ht="12.75">
      <c r="B38" s="8"/>
      <c r="C38" s="8"/>
      <c r="D38" s="8"/>
      <c r="E38" s="8"/>
    </row>
    <row r="40" spans="2:5" ht="12.75">
      <c r="B40" s="18"/>
      <c r="E40" s="18"/>
    </row>
    <row r="42" ht="12.75">
      <c r="E42" s="2" t="s">
        <v>22</v>
      </c>
    </row>
    <row r="45" ht="12.75">
      <c r="E45" s="2" t="s">
        <v>22</v>
      </c>
    </row>
    <row r="48" ht="12.75">
      <c r="E48" s="2" t="s">
        <v>22</v>
      </c>
    </row>
    <row r="51" ht="12.75">
      <c r="E51" s="2" t="s">
        <v>22</v>
      </c>
    </row>
    <row r="54" ht="12.75">
      <c r="E54" s="2" t="s">
        <v>22</v>
      </c>
    </row>
  </sheetData>
  <sheetProtection/>
  <printOptions gridLines="1"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1.28125" style="2" bestFit="1" customWidth="1"/>
    <col min="2" max="3" width="9.28125" style="2" bestFit="1" customWidth="1"/>
    <col min="4" max="4" width="4.7109375" style="2" customWidth="1"/>
    <col min="5" max="5" width="9.421875" style="2" bestFit="1" customWidth="1"/>
    <col min="6" max="6" width="9.28125" style="2" bestFit="1" customWidth="1"/>
    <col min="7" max="7" width="4.7109375" style="6" customWidth="1"/>
    <col min="8" max="16" width="9.8515625" style="2" customWidth="1"/>
    <col min="17" max="16384" width="9.140625" style="2" customWidth="1"/>
  </cols>
  <sheetData>
    <row r="1" spans="1:16" ht="15.75">
      <c r="A1" s="1" t="s">
        <v>42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2.75">
      <c r="A2" s="3" t="s">
        <v>43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5" spans="2:6" ht="12.75">
      <c r="B5" s="4" t="s">
        <v>24</v>
      </c>
      <c r="C5" s="4"/>
      <c r="D5" s="5"/>
      <c r="E5" s="4" t="s">
        <v>0</v>
      </c>
      <c r="F5" s="3"/>
    </row>
    <row r="6" spans="8:16" ht="12.75">
      <c r="H6" s="5"/>
      <c r="I6" s="5"/>
      <c r="J6" s="5"/>
      <c r="K6" s="5"/>
      <c r="L6" s="5"/>
      <c r="M6" s="5"/>
      <c r="N6" s="5"/>
      <c r="O6" s="5"/>
      <c r="P6" s="5"/>
    </row>
    <row r="7" spans="1:16" ht="12.75">
      <c r="A7" s="2" t="s">
        <v>1</v>
      </c>
      <c r="B7" s="7">
        <v>163432</v>
      </c>
      <c r="C7" s="7"/>
      <c r="D7" s="8"/>
      <c r="E7" s="7">
        <v>5257624</v>
      </c>
      <c r="F7" s="3"/>
      <c r="H7" s="5"/>
      <c r="I7" s="5"/>
      <c r="J7" s="5"/>
      <c r="K7" s="5"/>
      <c r="L7" s="5"/>
      <c r="M7" s="5"/>
      <c r="N7" s="5"/>
      <c r="O7" s="5"/>
      <c r="P7" s="5"/>
    </row>
    <row r="8" spans="1:16" ht="12.75">
      <c r="A8" s="2" t="s">
        <v>2</v>
      </c>
      <c r="B8" s="9">
        <v>0.3847</v>
      </c>
      <c r="C8" s="3"/>
      <c r="E8" s="9">
        <v>0.3353</v>
      </c>
      <c r="F8" s="3"/>
      <c r="H8" s="5"/>
      <c r="I8" s="5"/>
      <c r="J8" s="5"/>
      <c r="K8" s="5"/>
      <c r="L8" s="5"/>
      <c r="M8" s="5"/>
      <c r="N8" s="5"/>
      <c r="O8" s="5"/>
      <c r="P8" s="5"/>
    </row>
    <row r="9" spans="2:16" ht="12.75">
      <c r="B9" s="10"/>
      <c r="E9" s="10"/>
      <c r="H9" s="5"/>
      <c r="I9" s="5"/>
      <c r="J9" s="5"/>
      <c r="K9" s="5"/>
      <c r="L9" s="5"/>
      <c r="M9" s="5"/>
      <c r="N9" s="5"/>
      <c r="O9" s="5"/>
      <c r="P9" s="5"/>
    </row>
    <row r="10" spans="8:16" ht="12.75">
      <c r="H10" s="5"/>
      <c r="I10" s="5"/>
      <c r="J10" s="5"/>
      <c r="K10" s="5"/>
      <c r="L10" s="5"/>
      <c r="M10" s="5"/>
      <c r="N10" s="5"/>
      <c r="O10" s="5"/>
      <c r="P10" s="5"/>
    </row>
    <row r="11" spans="1:16" s="5" customFormat="1" ht="12.75">
      <c r="A11" s="5" t="s">
        <v>44</v>
      </c>
      <c r="B11" s="11" t="s">
        <v>3</v>
      </c>
      <c r="C11" s="11" t="s">
        <v>4</v>
      </c>
      <c r="D11" s="11"/>
      <c r="E11" s="11" t="s">
        <v>3</v>
      </c>
      <c r="F11" s="11" t="s">
        <v>4</v>
      </c>
      <c r="G11" s="12"/>
      <c r="H11" s="11" t="s">
        <v>5</v>
      </c>
      <c r="I11" s="11" t="s">
        <v>6</v>
      </c>
      <c r="J11" s="11" t="s">
        <v>7</v>
      </c>
      <c r="K11" s="11" t="s">
        <v>8</v>
      </c>
      <c r="L11" s="11" t="s">
        <v>9</v>
      </c>
      <c r="M11" s="11" t="s">
        <v>10</v>
      </c>
      <c r="N11" s="11" t="s">
        <v>11</v>
      </c>
      <c r="O11" s="11" t="s">
        <v>12</v>
      </c>
      <c r="P11" s="11"/>
    </row>
    <row r="13" spans="1:16" ht="12.75">
      <c r="A13" s="2" t="s">
        <v>14</v>
      </c>
      <c r="B13" s="8">
        <v>1835</v>
      </c>
      <c r="C13" s="13">
        <f>B13/62350*100</f>
        <v>2.943063352044908</v>
      </c>
      <c r="E13" s="8">
        <v>86420</v>
      </c>
      <c r="F13" s="13">
        <f>E13/1751026*100</f>
        <v>4.935392164365349</v>
      </c>
      <c r="G13" s="14"/>
      <c r="H13" s="8">
        <v>86420</v>
      </c>
      <c r="I13" s="8">
        <v>86420</v>
      </c>
      <c r="J13" s="8">
        <v>86420</v>
      </c>
      <c r="K13" s="8">
        <v>86420</v>
      </c>
      <c r="L13" s="8">
        <v>86420</v>
      </c>
      <c r="M13" s="8">
        <v>86420</v>
      </c>
      <c r="N13" s="8">
        <v>86420</v>
      </c>
      <c r="O13" s="8">
        <v>86420</v>
      </c>
      <c r="P13" s="8"/>
    </row>
    <row r="14" spans="1:16" ht="12.75">
      <c r="A14" s="2" t="s">
        <v>45</v>
      </c>
      <c r="B14" s="8">
        <v>1558</v>
      </c>
      <c r="C14" s="13">
        <f aca="true" t="shared" si="0" ref="C14:C31">B14/62350*100</f>
        <v>2.498797113071371</v>
      </c>
      <c r="E14" s="8">
        <v>51336</v>
      </c>
      <c r="F14" s="13">
        <f aca="true" t="shared" si="1" ref="F14:F31">E14/1751026*100</f>
        <v>2.931766861257343</v>
      </c>
      <c r="G14" s="14"/>
      <c r="H14" s="8">
        <v>51336</v>
      </c>
      <c r="I14" s="8">
        <v>51336</v>
      </c>
      <c r="J14" s="8">
        <v>51336</v>
      </c>
      <c r="K14" s="8">
        <v>51336</v>
      </c>
      <c r="L14" s="8">
        <v>51336</v>
      </c>
      <c r="M14" s="8">
        <v>51336</v>
      </c>
      <c r="N14" s="8">
        <v>51336</v>
      </c>
      <c r="O14" s="8">
        <v>51336</v>
      </c>
      <c r="P14" s="8"/>
    </row>
    <row r="15" spans="1:16" ht="12.75">
      <c r="A15" s="2" t="s">
        <v>16</v>
      </c>
      <c r="B15" s="8">
        <v>20793</v>
      </c>
      <c r="C15" s="13">
        <f t="shared" si="0"/>
        <v>33.348837209302324</v>
      </c>
      <c r="E15" s="8">
        <v>479037</v>
      </c>
      <c r="F15" s="13">
        <f t="shared" si="1"/>
        <v>27.357503543636703</v>
      </c>
      <c r="G15" s="14"/>
      <c r="H15" s="15">
        <v>479037</v>
      </c>
      <c r="I15" s="8">
        <f>H15/2</f>
        <v>239518.5</v>
      </c>
      <c r="J15" s="8">
        <v>239518.5</v>
      </c>
      <c r="K15" s="15">
        <v>239518.5</v>
      </c>
      <c r="L15" s="8">
        <f>H15/3</f>
        <v>159679</v>
      </c>
      <c r="M15" s="8">
        <v>159679</v>
      </c>
      <c r="N15" s="8">
        <v>159679</v>
      </c>
      <c r="O15" s="15">
        <v>159679</v>
      </c>
      <c r="P15" s="8"/>
    </row>
    <row r="16" spans="1:16" ht="12.75">
      <c r="A16" s="2" t="s">
        <v>26</v>
      </c>
      <c r="B16" s="2">
        <v>793</v>
      </c>
      <c r="C16" s="13">
        <f t="shared" si="0"/>
        <v>1.2718524458700884</v>
      </c>
      <c r="E16" s="8">
        <v>24477</v>
      </c>
      <c r="F16" s="13">
        <f t="shared" si="1"/>
        <v>1.3978661653225024</v>
      </c>
      <c r="G16" s="14" t="s">
        <v>15</v>
      </c>
      <c r="H16" s="8">
        <v>24477</v>
      </c>
      <c r="I16" s="8">
        <v>24477</v>
      </c>
      <c r="J16" s="8">
        <v>24477</v>
      </c>
      <c r="K16" s="8">
        <v>24477</v>
      </c>
      <c r="L16" s="8">
        <v>24477</v>
      </c>
      <c r="M16" s="8">
        <v>24477</v>
      </c>
      <c r="N16" s="8">
        <v>24477</v>
      </c>
      <c r="O16" s="8">
        <v>24477</v>
      </c>
      <c r="P16" s="8"/>
    </row>
    <row r="17" spans="1:16" ht="12.75">
      <c r="A17" s="2" t="s">
        <v>17</v>
      </c>
      <c r="B17" s="8">
        <v>4181</v>
      </c>
      <c r="C17" s="13">
        <f t="shared" si="0"/>
        <v>6.705693664795509</v>
      </c>
      <c r="E17" s="8">
        <v>190589</v>
      </c>
      <c r="F17" s="13">
        <f t="shared" si="1"/>
        <v>10.884418620854287</v>
      </c>
      <c r="G17" s="14"/>
      <c r="H17" s="8">
        <v>190589</v>
      </c>
      <c r="I17" s="8">
        <v>190589</v>
      </c>
      <c r="J17" s="8">
        <v>190589</v>
      </c>
      <c r="K17" s="8">
        <v>190589</v>
      </c>
      <c r="L17" s="15">
        <v>190589</v>
      </c>
      <c r="M17" s="8">
        <f>L17/2</f>
        <v>95294.5</v>
      </c>
      <c r="N17" s="8">
        <v>95294.5</v>
      </c>
      <c r="O17" s="8">
        <v>95294.5</v>
      </c>
      <c r="P17" s="8"/>
    </row>
    <row r="18" spans="1:16" ht="12.75">
      <c r="A18" s="2" t="s">
        <v>46</v>
      </c>
      <c r="B18" s="8">
        <v>320</v>
      </c>
      <c r="C18" s="13">
        <f t="shared" si="0"/>
        <v>0.5132317562149158</v>
      </c>
      <c r="E18" s="8">
        <v>7284</v>
      </c>
      <c r="F18" s="13">
        <f t="shared" si="1"/>
        <v>0.4159846855500718</v>
      </c>
      <c r="G18" s="14" t="s">
        <v>15</v>
      </c>
      <c r="H18" s="8">
        <v>7284</v>
      </c>
      <c r="I18" s="8">
        <v>7284</v>
      </c>
      <c r="J18" s="8">
        <v>7284</v>
      </c>
      <c r="K18" s="8">
        <v>7284</v>
      </c>
      <c r="L18" s="8">
        <v>7284</v>
      </c>
      <c r="M18" s="8">
        <v>7284</v>
      </c>
      <c r="N18" s="8">
        <v>7284</v>
      </c>
      <c r="O18" s="8">
        <v>7284</v>
      </c>
      <c r="P18" s="8"/>
    </row>
    <row r="19" spans="1:16" ht="12.75">
      <c r="A19" s="2" t="s">
        <v>18</v>
      </c>
      <c r="B19" s="8">
        <v>12135</v>
      </c>
      <c r="C19" s="13">
        <f t="shared" si="0"/>
        <v>19.46271050521251</v>
      </c>
      <c r="E19" s="8">
        <v>372590</v>
      </c>
      <c r="F19" s="13">
        <f t="shared" si="1"/>
        <v>21.278381931507585</v>
      </c>
      <c r="G19" s="14"/>
      <c r="H19" s="8">
        <v>372590</v>
      </c>
      <c r="I19" s="15">
        <v>372590</v>
      </c>
      <c r="J19" s="8">
        <f>I19/2</f>
        <v>186295</v>
      </c>
      <c r="K19" s="8">
        <v>186295</v>
      </c>
      <c r="L19" s="8">
        <v>186295</v>
      </c>
      <c r="M19" s="8">
        <v>186295</v>
      </c>
      <c r="N19" s="15">
        <v>186295</v>
      </c>
      <c r="O19" s="8">
        <f>H19/3</f>
        <v>124196.66666666667</v>
      </c>
      <c r="P19" s="15"/>
    </row>
    <row r="20" spans="1:16" ht="12.75">
      <c r="A20" s="2" t="s">
        <v>39</v>
      </c>
      <c r="B20" s="8">
        <v>6054</v>
      </c>
      <c r="C20" s="13">
        <f t="shared" si="0"/>
        <v>9.709703287890937</v>
      </c>
      <c r="E20" s="8">
        <v>240156</v>
      </c>
      <c r="F20" s="13">
        <f t="shared" si="1"/>
        <v>13.715158998210192</v>
      </c>
      <c r="G20" s="14"/>
      <c r="H20" s="8">
        <v>240156</v>
      </c>
      <c r="I20" s="8">
        <v>240156</v>
      </c>
      <c r="J20" s="15">
        <v>240156</v>
      </c>
      <c r="K20" s="8">
        <f>J20/2</f>
        <v>120078</v>
      </c>
      <c r="L20" s="8">
        <v>120078</v>
      </c>
      <c r="M20" s="8">
        <v>120078</v>
      </c>
      <c r="N20" s="8">
        <v>120078</v>
      </c>
      <c r="O20" s="8">
        <v>120078</v>
      </c>
      <c r="P20" s="8"/>
    </row>
    <row r="21" spans="1:16" ht="12.75">
      <c r="A21" s="2" t="s">
        <v>47</v>
      </c>
      <c r="B21" s="2">
        <v>526</v>
      </c>
      <c r="C21" s="13">
        <f t="shared" si="0"/>
        <v>0.8436246992782679</v>
      </c>
      <c r="E21" s="8">
        <v>17758</v>
      </c>
      <c r="F21" s="13">
        <f t="shared" si="1"/>
        <v>1.01414827649618</v>
      </c>
      <c r="G21" s="14" t="s">
        <v>15</v>
      </c>
      <c r="H21" s="8">
        <v>17758</v>
      </c>
      <c r="I21" s="8">
        <v>17758</v>
      </c>
      <c r="J21" s="8">
        <v>17758</v>
      </c>
      <c r="K21" s="8">
        <v>17758</v>
      </c>
      <c r="L21" s="8">
        <v>17758</v>
      </c>
      <c r="M21" s="8">
        <v>17758</v>
      </c>
      <c r="N21" s="8">
        <v>17758</v>
      </c>
      <c r="O21" s="8">
        <v>17758</v>
      </c>
      <c r="P21" s="8"/>
    </row>
    <row r="22" spans="1:16" ht="12.75">
      <c r="A22" s="2" t="s">
        <v>48</v>
      </c>
      <c r="B22" s="2">
        <v>312</v>
      </c>
      <c r="C22" s="13">
        <f t="shared" si="0"/>
        <v>0.5004009623095429</v>
      </c>
      <c r="E22" s="8">
        <v>8444</v>
      </c>
      <c r="F22" s="13">
        <f t="shared" si="1"/>
        <v>0.48223156023953956</v>
      </c>
      <c r="G22" s="14" t="s">
        <v>15</v>
      </c>
      <c r="H22" s="8">
        <v>8444</v>
      </c>
      <c r="I22" s="8">
        <v>8444</v>
      </c>
      <c r="J22" s="8">
        <v>8444</v>
      </c>
      <c r="K22" s="8">
        <v>8444</v>
      </c>
      <c r="L22" s="8">
        <v>8444</v>
      </c>
      <c r="M22" s="8">
        <v>8444</v>
      </c>
      <c r="N22" s="8">
        <v>8444</v>
      </c>
      <c r="O22" s="8">
        <v>8444</v>
      </c>
      <c r="P22" s="8"/>
    </row>
    <row r="23" spans="1:16" ht="12.75">
      <c r="A23" s="2" t="s">
        <v>49</v>
      </c>
      <c r="B23" s="8">
        <v>371</v>
      </c>
      <c r="C23" s="13">
        <f t="shared" si="0"/>
        <v>0.595028067361668</v>
      </c>
      <c r="E23" s="8">
        <v>15306</v>
      </c>
      <c r="F23" s="13">
        <f t="shared" si="1"/>
        <v>0.8741160896525808</v>
      </c>
      <c r="G23" s="14" t="s">
        <v>15</v>
      </c>
      <c r="H23" s="8">
        <v>15306</v>
      </c>
      <c r="I23" s="8">
        <v>15306</v>
      </c>
      <c r="J23" s="8">
        <v>15306</v>
      </c>
      <c r="K23" s="8">
        <v>15306</v>
      </c>
      <c r="L23" s="8">
        <v>15306</v>
      </c>
      <c r="M23" s="8">
        <v>15306</v>
      </c>
      <c r="N23" s="8">
        <v>15306</v>
      </c>
      <c r="O23" s="8">
        <v>15306</v>
      </c>
      <c r="P23" s="8"/>
    </row>
    <row r="24" spans="1:16" ht="12.75">
      <c r="A24" s="2" t="s">
        <v>50</v>
      </c>
      <c r="B24" s="8">
        <v>137</v>
      </c>
      <c r="C24" s="13">
        <f t="shared" si="0"/>
        <v>0.2197273456295108</v>
      </c>
      <c r="E24" s="8">
        <v>4050</v>
      </c>
      <c r="F24" s="13">
        <f t="shared" si="1"/>
        <v>0.23129296766581423</v>
      </c>
      <c r="G24" s="14" t="s">
        <v>15</v>
      </c>
      <c r="H24" s="8">
        <v>4050</v>
      </c>
      <c r="I24" s="8">
        <v>4050</v>
      </c>
      <c r="J24" s="8">
        <v>4050</v>
      </c>
      <c r="K24" s="8">
        <v>4050</v>
      </c>
      <c r="L24" s="8">
        <v>4050</v>
      </c>
      <c r="M24" s="8">
        <v>4050</v>
      </c>
      <c r="N24" s="8">
        <v>4050</v>
      </c>
      <c r="O24" s="8">
        <v>4050</v>
      </c>
      <c r="P24" s="8"/>
    </row>
    <row r="25" spans="1:16" ht="12.75">
      <c r="A25" s="2" t="s">
        <v>41</v>
      </c>
      <c r="B25" s="8">
        <v>5837</v>
      </c>
      <c r="C25" s="13">
        <f t="shared" si="0"/>
        <v>9.361668003207699</v>
      </c>
      <c r="E25" s="8">
        <v>188440</v>
      </c>
      <c r="F25" s="13">
        <f t="shared" si="1"/>
        <v>10.761690574554574</v>
      </c>
      <c r="G25" s="14"/>
      <c r="H25" s="8">
        <v>188440</v>
      </c>
      <c r="I25" s="8">
        <v>188440</v>
      </c>
      <c r="J25" s="8">
        <v>188440</v>
      </c>
      <c r="K25" s="8">
        <v>188440</v>
      </c>
      <c r="L25" s="8">
        <v>188440</v>
      </c>
      <c r="M25" s="15">
        <v>188440</v>
      </c>
      <c r="N25" s="8">
        <f>M25/2</f>
        <v>94220</v>
      </c>
      <c r="O25" s="8">
        <v>94220</v>
      </c>
      <c r="P25" s="8"/>
    </row>
    <row r="26" spans="1:16" ht="12.75">
      <c r="A26" s="2" t="s">
        <v>51</v>
      </c>
      <c r="B26" s="8">
        <v>110</v>
      </c>
      <c r="C26" s="13">
        <f t="shared" si="0"/>
        <v>0.1764234161988773</v>
      </c>
      <c r="E26" s="8">
        <v>3384</v>
      </c>
      <c r="F26" s="13">
        <f t="shared" si="1"/>
        <v>0.19325812409410253</v>
      </c>
      <c r="G26" s="14" t="s">
        <v>15</v>
      </c>
      <c r="H26" s="8">
        <v>3384</v>
      </c>
      <c r="I26" s="8">
        <v>3384</v>
      </c>
      <c r="J26" s="8">
        <v>3384</v>
      </c>
      <c r="K26" s="8">
        <v>3384</v>
      </c>
      <c r="L26" s="8">
        <v>3384</v>
      </c>
      <c r="M26" s="8">
        <v>3384</v>
      </c>
      <c r="N26" s="8">
        <v>3384</v>
      </c>
      <c r="O26" s="8">
        <v>3384</v>
      </c>
      <c r="P26" s="8"/>
    </row>
    <row r="27" spans="1:16" ht="12.75">
      <c r="A27" s="2" t="s">
        <v>95</v>
      </c>
      <c r="B27" s="8">
        <v>46</v>
      </c>
      <c r="C27" s="13">
        <f t="shared" si="0"/>
        <v>0.07377706495589414</v>
      </c>
      <c r="E27" s="8">
        <v>1972</v>
      </c>
      <c r="F27" s="13">
        <f t="shared" si="1"/>
        <v>0.11261968697209522</v>
      </c>
      <c r="G27" s="14" t="s">
        <v>15</v>
      </c>
      <c r="H27" s="8">
        <v>1972</v>
      </c>
      <c r="I27" s="8">
        <v>1972</v>
      </c>
      <c r="J27" s="8">
        <v>1972</v>
      </c>
      <c r="K27" s="8">
        <v>1972</v>
      </c>
      <c r="L27" s="8">
        <v>1972</v>
      </c>
      <c r="M27" s="8">
        <v>1972</v>
      </c>
      <c r="N27" s="8">
        <v>1972</v>
      </c>
      <c r="O27" s="8">
        <v>1972</v>
      </c>
      <c r="P27" s="8"/>
    </row>
    <row r="28" spans="1:16" ht="12.75">
      <c r="A28" s="2" t="s">
        <v>96</v>
      </c>
      <c r="B28" s="8">
        <v>151</v>
      </c>
      <c r="C28" s="13">
        <f t="shared" si="0"/>
        <v>0.2421812349639134</v>
      </c>
      <c r="E28" s="8">
        <v>4918</v>
      </c>
      <c r="F28" s="13">
        <f t="shared" si="1"/>
        <v>0.2808639049334504</v>
      </c>
      <c r="G28" s="14" t="s">
        <v>15</v>
      </c>
      <c r="H28" s="8">
        <v>4918</v>
      </c>
      <c r="I28" s="8">
        <v>4918</v>
      </c>
      <c r="J28" s="8">
        <v>4918</v>
      </c>
      <c r="K28" s="8">
        <v>4918</v>
      </c>
      <c r="L28" s="8">
        <v>4918</v>
      </c>
      <c r="M28" s="8">
        <v>4918</v>
      </c>
      <c r="N28" s="8">
        <v>4918</v>
      </c>
      <c r="O28" s="8">
        <v>4918</v>
      </c>
      <c r="P28" s="8"/>
    </row>
    <row r="29" spans="1:16" ht="12.75">
      <c r="A29" s="2" t="s">
        <v>97</v>
      </c>
      <c r="B29" s="8">
        <v>6856</v>
      </c>
      <c r="C29" s="13">
        <f t="shared" si="0"/>
        <v>10.99599037690457</v>
      </c>
      <c r="E29" s="8">
        <v>50014</v>
      </c>
      <c r="F29" s="13">
        <f t="shared" si="1"/>
        <v>2.8562682678612425</v>
      </c>
      <c r="G29" s="14"/>
      <c r="H29" s="8">
        <v>50014</v>
      </c>
      <c r="I29" s="8">
        <v>50014</v>
      </c>
      <c r="J29" s="8">
        <v>50014</v>
      </c>
      <c r="K29" s="8">
        <v>50014</v>
      </c>
      <c r="L29" s="8">
        <v>50014</v>
      </c>
      <c r="M29" s="8">
        <v>50014</v>
      </c>
      <c r="N29" s="8">
        <v>50014</v>
      </c>
      <c r="O29" s="8">
        <v>50014</v>
      </c>
      <c r="P29" s="8"/>
    </row>
    <row r="30" spans="1:16" ht="12.75">
      <c r="A30" s="2" t="s">
        <v>98</v>
      </c>
      <c r="B30" s="8">
        <v>269</v>
      </c>
      <c r="C30" s="13">
        <f t="shared" si="0"/>
        <v>0.43143544506816356</v>
      </c>
      <c r="E30" s="8">
        <v>3248</v>
      </c>
      <c r="F30" s="13">
        <f t="shared" si="1"/>
        <v>0.18549124913050977</v>
      </c>
      <c r="G30" s="14" t="s">
        <v>15</v>
      </c>
      <c r="H30" s="8">
        <v>3248</v>
      </c>
      <c r="I30" s="8">
        <v>3248</v>
      </c>
      <c r="J30" s="8">
        <v>3248</v>
      </c>
      <c r="K30" s="8">
        <v>3248</v>
      </c>
      <c r="L30" s="8">
        <v>3248</v>
      </c>
      <c r="M30" s="8">
        <v>3248</v>
      </c>
      <c r="N30" s="8">
        <v>3248</v>
      </c>
      <c r="O30" s="8">
        <v>3248</v>
      </c>
      <c r="P30" s="8"/>
    </row>
    <row r="31" spans="1:16" ht="12.75">
      <c r="A31" s="2" t="s">
        <v>99</v>
      </c>
      <c r="B31" s="8">
        <v>66</v>
      </c>
      <c r="C31" s="13">
        <f t="shared" si="0"/>
        <v>0.10585404971932637</v>
      </c>
      <c r="E31" s="8">
        <v>1603</v>
      </c>
      <c r="F31" s="13">
        <f t="shared" si="1"/>
        <v>0.09154632769587659</v>
      </c>
      <c r="G31" s="14" t="s">
        <v>15</v>
      </c>
      <c r="H31" s="8">
        <v>1603</v>
      </c>
      <c r="I31" s="8">
        <v>1603</v>
      </c>
      <c r="J31" s="8">
        <v>1603</v>
      </c>
      <c r="K31" s="8">
        <v>1603</v>
      </c>
      <c r="L31" s="8">
        <v>1603</v>
      </c>
      <c r="M31" s="8">
        <v>1603</v>
      </c>
      <c r="N31" s="8">
        <v>1603</v>
      </c>
      <c r="O31" s="8">
        <v>1603</v>
      </c>
      <c r="P31" s="8"/>
    </row>
    <row r="32" spans="3:16" ht="12.75">
      <c r="C32" s="13"/>
      <c r="E32" s="8"/>
      <c r="F32" s="13"/>
      <c r="H32" s="8"/>
      <c r="I32" s="8"/>
      <c r="J32" s="8"/>
      <c r="K32" s="8"/>
      <c r="L32" s="8"/>
      <c r="M32" s="8"/>
      <c r="N32" s="8"/>
      <c r="O32" s="8"/>
      <c r="P32" s="8"/>
    </row>
    <row r="33" spans="1:6" ht="12.75">
      <c r="A33" s="2" t="s">
        <v>19</v>
      </c>
      <c r="B33" s="8">
        <f>B15-B19</f>
        <v>8658</v>
      </c>
      <c r="C33" s="13">
        <f>C15-C19</f>
        <v>13.886126704089815</v>
      </c>
      <c r="E33" s="8">
        <f>E15-E19</f>
        <v>106447</v>
      </c>
      <c r="F33" s="13">
        <f>F15-F19</f>
        <v>6.079121612129118</v>
      </c>
    </row>
    <row r="34" spans="3:16" ht="12.75">
      <c r="C34" s="13"/>
      <c r="E34" s="8"/>
      <c r="F34" s="13"/>
      <c r="H34" s="8"/>
      <c r="I34" s="8"/>
      <c r="J34" s="8"/>
      <c r="K34" s="8"/>
      <c r="L34" s="8"/>
      <c r="M34" s="8"/>
      <c r="N34" s="8"/>
      <c r="O34" s="8"/>
      <c r="P34" s="8"/>
    </row>
    <row r="35" spans="1:16" ht="12.75">
      <c r="A35" s="2" t="s">
        <v>37</v>
      </c>
      <c r="B35" s="8">
        <f>SUM(B13:B31)</f>
        <v>62350</v>
      </c>
      <c r="C35" s="13">
        <v>99.18</v>
      </c>
      <c r="E35" s="8">
        <f>SUM(E13:E31)</f>
        <v>1751026</v>
      </c>
      <c r="F35" s="13">
        <v>99.35</v>
      </c>
      <c r="H35" s="8"/>
      <c r="I35" s="8"/>
      <c r="J35" s="8"/>
      <c r="K35" s="8"/>
      <c r="L35" s="8"/>
      <c r="M35" s="8"/>
      <c r="N35" s="8"/>
      <c r="O35" s="8"/>
      <c r="P35" s="8"/>
    </row>
    <row r="36" spans="1:6" ht="12.75">
      <c r="A36" s="2" t="s">
        <v>38</v>
      </c>
      <c r="B36" s="2">
        <v>516</v>
      </c>
      <c r="C36" s="2">
        <v>0.82</v>
      </c>
      <c r="E36" s="8">
        <v>11374</v>
      </c>
      <c r="F36" s="2">
        <v>0.65</v>
      </c>
    </row>
    <row r="37" ht="12.75">
      <c r="E37" s="8"/>
    </row>
    <row r="38" spans="1:5" ht="12.75">
      <c r="A38" s="2" t="s">
        <v>94</v>
      </c>
      <c r="E38" s="8"/>
    </row>
    <row r="39" spans="1:16" ht="210.75">
      <c r="A39" s="16"/>
      <c r="B39" s="8"/>
      <c r="C39" s="13"/>
      <c r="E39" s="8"/>
      <c r="F39" s="13"/>
      <c r="H39" s="17" t="s">
        <v>30</v>
      </c>
      <c r="I39" s="17" t="s">
        <v>31</v>
      </c>
      <c r="J39" s="17" t="s">
        <v>32</v>
      </c>
      <c r="K39" s="17" t="s">
        <v>20</v>
      </c>
      <c r="L39" s="17" t="s">
        <v>52</v>
      </c>
      <c r="M39" s="17" t="s">
        <v>34</v>
      </c>
      <c r="N39" s="17" t="s">
        <v>53</v>
      </c>
      <c r="O39" s="17" t="s">
        <v>54</v>
      </c>
      <c r="P39" s="17"/>
    </row>
    <row r="43" ht="12.75">
      <c r="B43" s="8"/>
    </row>
    <row r="46" spans="2:4" ht="12.75">
      <c r="B46" s="8"/>
      <c r="C46" s="8"/>
      <c r="D46" s="8"/>
    </row>
    <row r="47" spans="2:5" ht="12.75">
      <c r="B47" s="8"/>
      <c r="C47" s="8"/>
      <c r="D47" s="8"/>
      <c r="E47" s="8"/>
    </row>
    <row r="49" spans="2:5" ht="12.75">
      <c r="B49" s="18"/>
      <c r="E49" s="18"/>
    </row>
    <row r="51" ht="12.75">
      <c r="E51" s="2" t="s">
        <v>22</v>
      </c>
    </row>
    <row r="54" ht="12.75">
      <c r="E54" s="2" t="s">
        <v>22</v>
      </c>
    </row>
    <row r="57" ht="12.75">
      <c r="E57" s="2" t="s">
        <v>22</v>
      </c>
    </row>
    <row r="60" ht="12.75">
      <c r="E60" s="2" t="s">
        <v>22</v>
      </c>
    </row>
    <row r="63" ht="12.75">
      <c r="E63" s="2" t="s">
        <v>22</v>
      </c>
    </row>
  </sheetData>
  <sheetProtection/>
  <printOptions gridLines="1"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1.28125" style="2" bestFit="1" customWidth="1"/>
    <col min="2" max="3" width="9.28125" style="2" bestFit="1" customWidth="1"/>
    <col min="4" max="4" width="4.7109375" style="2" customWidth="1"/>
    <col min="5" max="5" width="9.421875" style="2" bestFit="1" customWidth="1"/>
    <col min="6" max="6" width="9.28125" style="2" bestFit="1" customWidth="1"/>
    <col min="7" max="7" width="4.7109375" style="6" customWidth="1"/>
    <col min="8" max="16" width="9.8515625" style="2" customWidth="1"/>
    <col min="17" max="16384" width="9.140625" style="2" customWidth="1"/>
  </cols>
  <sheetData>
    <row r="1" spans="1:16" ht="15.75">
      <c r="A1" s="1" t="s">
        <v>55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2.75">
      <c r="A2" s="3" t="s">
        <v>43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5" spans="2:6" ht="12.75">
      <c r="B5" s="4" t="s">
        <v>24</v>
      </c>
      <c r="C5" s="4"/>
      <c r="D5" s="5"/>
      <c r="E5" s="4" t="s">
        <v>0</v>
      </c>
      <c r="F5" s="3"/>
    </row>
    <row r="6" spans="8:16" ht="12.75">
      <c r="H6" s="5"/>
      <c r="I6" s="5"/>
      <c r="J6" s="5"/>
      <c r="K6" s="5"/>
      <c r="L6" s="5"/>
      <c r="M6" s="5"/>
      <c r="N6" s="5"/>
      <c r="O6" s="5"/>
      <c r="P6" s="5"/>
    </row>
    <row r="7" spans="1:16" ht="12.75">
      <c r="A7" s="2" t="s">
        <v>1</v>
      </c>
      <c r="B7" s="7">
        <v>170864</v>
      </c>
      <c r="C7" s="7"/>
      <c r="D7" s="8"/>
      <c r="E7" s="7">
        <v>5490248</v>
      </c>
      <c r="F7" s="3"/>
      <c r="H7" s="5"/>
      <c r="I7" s="5"/>
      <c r="J7" s="5"/>
      <c r="K7" s="5"/>
      <c r="L7" s="5"/>
      <c r="M7" s="5"/>
      <c r="N7" s="5"/>
      <c r="O7" s="5"/>
      <c r="P7" s="5"/>
    </row>
    <row r="8" spans="1:16" ht="12.75">
      <c r="A8" s="2" t="s">
        <v>2</v>
      </c>
      <c r="B8" s="9">
        <f>((B33+B34)/B7)</f>
        <v>0.4243960108624403</v>
      </c>
      <c r="C8" s="3"/>
      <c r="E8" s="9">
        <f>((E33+E34)/E7)</f>
        <v>0.4053882447568853</v>
      </c>
      <c r="F8" s="3"/>
      <c r="H8" s="5"/>
      <c r="I8" s="5"/>
      <c r="J8" s="5"/>
      <c r="K8" s="5"/>
      <c r="L8" s="5"/>
      <c r="M8" s="5"/>
      <c r="N8" s="5"/>
      <c r="O8" s="5"/>
      <c r="P8" s="5"/>
    </row>
    <row r="9" spans="2:16" ht="12.75">
      <c r="B9" s="10"/>
      <c r="E9" s="10"/>
      <c r="H9" s="5"/>
      <c r="I9" s="5"/>
      <c r="J9" s="5"/>
      <c r="K9" s="5"/>
      <c r="L9" s="5"/>
      <c r="M9" s="5"/>
      <c r="N9" s="5"/>
      <c r="O9" s="5"/>
      <c r="P9" s="5"/>
    </row>
    <row r="10" spans="8:16" ht="12.75">
      <c r="H10" s="5"/>
      <c r="I10" s="5"/>
      <c r="J10" s="5"/>
      <c r="K10" s="5"/>
      <c r="L10" s="5"/>
      <c r="M10" s="5"/>
      <c r="N10" s="5"/>
      <c r="O10" s="5"/>
      <c r="P10" s="5"/>
    </row>
    <row r="11" spans="1:16" s="5" customFormat="1" ht="12.75">
      <c r="A11" s="5" t="s">
        <v>44</v>
      </c>
      <c r="B11" s="11" t="s">
        <v>3</v>
      </c>
      <c r="C11" s="11" t="s">
        <v>4</v>
      </c>
      <c r="D11" s="11"/>
      <c r="E11" s="11" t="s">
        <v>3</v>
      </c>
      <c r="F11" s="11" t="s">
        <v>4</v>
      </c>
      <c r="G11" s="12"/>
      <c r="H11" s="11" t="s">
        <v>5</v>
      </c>
      <c r="I11" s="11" t="s">
        <v>6</v>
      </c>
      <c r="J11" s="11" t="s">
        <v>7</v>
      </c>
      <c r="K11" s="11" t="s">
        <v>8</v>
      </c>
      <c r="L11" s="11" t="s">
        <v>9</v>
      </c>
      <c r="M11" s="11" t="s">
        <v>10</v>
      </c>
      <c r="N11" s="11" t="s">
        <v>11</v>
      </c>
      <c r="O11" s="11" t="s">
        <v>12</v>
      </c>
      <c r="P11" s="11"/>
    </row>
    <row r="13" spans="1:16" ht="12.75">
      <c r="A13" s="2" t="s">
        <v>56</v>
      </c>
      <c r="B13" s="8">
        <v>1097</v>
      </c>
      <c r="C13" s="13">
        <f>(B13/B33)*100</f>
        <v>1.530797354246323</v>
      </c>
      <c r="E13" s="8">
        <v>28014</v>
      </c>
      <c r="F13" s="13">
        <f>(E13/E33)*100</f>
        <v>1.2730887649257547</v>
      </c>
      <c r="G13" s="14" t="s">
        <v>15</v>
      </c>
      <c r="H13" s="8">
        <v>28014</v>
      </c>
      <c r="I13" s="8">
        <v>28014</v>
      </c>
      <c r="J13" s="8">
        <v>28014</v>
      </c>
      <c r="K13" s="8">
        <v>28014</v>
      </c>
      <c r="L13" s="8">
        <v>28014</v>
      </c>
      <c r="M13" s="8">
        <v>28014</v>
      </c>
      <c r="N13" s="8">
        <v>28014</v>
      </c>
      <c r="O13" s="8">
        <v>28014</v>
      </c>
      <c r="P13" s="8"/>
    </row>
    <row r="14" spans="1:16" ht="12.75">
      <c r="A14" s="2" t="s">
        <v>57</v>
      </c>
      <c r="B14" s="8">
        <v>1376</v>
      </c>
      <c r="C14" s="13">
        <f>(B14/B33)*100</f>
        <v>1.9201250313973932</v>
      </c>
      <c r="E14" s="8">
        <v>26675</v>
      </c>
      <c r="F14" s="13">
        <f>(E14/E33)*100</f>
        <v>1.2122382667378635</v>
      </c>
      <c r="G14" s="14" t="s">
        <v>15</v>
      </c>
      <c r="H14" s="8">
        <v>26675</v>
      </c>
      <c r="I14" s="8">
        <v>26675</v>
      </c>
      <c r="J14" s="8">
        <v>26675</v>
      </c>
      <c r="K14" s="8">
        <v>26675</v>
      </c>
      <c r="L14" s="8">
        <v>26675</v>
      </c>
      <c r="M14" s="8">
        <v>26675</v>
      </c>
      <c r="N14" s="8">
        <v>26675</v>
      </c>
      <c r="O14" s="8">
        <v>26675</v>
      </c>
      <c r="P14" s="8"/>
    </row>
    <row r="15" spans="1:16" ht="12.75">
      <c r="A15" s="2" t="s">
        <v>58</v>
      </c>
      <c r="B15" s="8">
        <v>794</v>
      </c>
      <c r="C15" s="13">
        <f>(B15/B33)*100</f>
        <v>1.1079791242220423</v>
      </c>
      <c r="E15" s="8">
        <v>21092</v>
      </c>
      <c r="F15" s="13">
        <f>(E15/E33)*100</f>
        <v>0.9585203194764768</v>
      </c>
      <c r="G15" s="14" t="s">
        <v>15</v>
      </c>
      <c r="H15" s="8">
        <v>21092</v>
      </c>
      <c r="I15" s="8">
        <v>21092</v>
      </c>
      <c r="J15" s="8">
        <v>21092</v>
      </c>
      <c r="K15" s="8">
        <v>21092</v>
      </c>
      <c r="L15" s="8">
        <v>21092</v>
      </c>
      <c r="M15" s="8">
        <v>21092</v>
      </c>
      <c r="N15" s="8">
        <v>21092</v>
      </c>
      <c r="O15" s="8">
        <v>21092</v>
      </c>
      <c r="P15" s="8"/>
    </row>
    <row r="16" spans="1:16" ht="12.75">
      <c r="A16" s="2" t="s">
        <v>14</v>
      </c>
      <c r="B16" s="2">
        <v>640</v>
      </c>
      <c r="C16" s="13">
        <f>(B16/B33)*100</f>
        <v>0.893081409952276</v>
      </c>
      <c r="E16" s="8">
        <v>19246</v>
      </c>
      <c r="F16" s="13">
        <f>(E16/E33)*100</f>
        <v>0.8746293413921994</v>
      </c>
      <c r="G16" s="14" t="s">
        <v>15</v>
      </c>
      <c r="H16" s="8">
        <v>19246</v>
      </c>
      <c r="I16" s="8">
        <v>19246</v>
      </c>
      <c r="J16" s="8">
        <v>19246</v>
      </c>
      <c r="K16" s="8">
        <v>19246</v>
      </c>
      <c r="L16" s="8">
        <v>19246</v>
      </c>
      <c r="M16" s="8">
        <v>19246</v>
      </c>
      <c r="N16" s="8">
        <v>19246</v>
      </c>
      <c r="O16" s="8">
        <v>19246</v>
      </c>
      <c r="P16" s="8"/>
    </row>
    <row r="17" spans="1:16" ht="12.75">
      <c r="A17" s="2" t="s">
        <v>25</v>
      </c>
      <c r="B17" s="8">
        <v>758</v>
      </c>
      <c r="C17" s="13">
        <f>(B17/B33)*100</f>
        <v>1.0577432949122267</v>
      </c>
      <c r="E17" s="8">
        <v>23702</v>
      </c>
      <c r="F17" s="13">
        <f>(E17/E33)*100</f>
        <v>1.0771310739726652</v>
      </c>
      <c r="G17" s="14" t="s">
        <v>15</v>
      </c>
      <c r="H17" s="8">
        <v>23702</v>
      </c>
      <c r="I17" s="8">
        <v>23702</v>
      </c>
      <c r="J17" s="8">
        <v>23702</v>
      </c>
      <c r="K17" s="8">
        <v>23702</v>
      </c>
      <c r="L17" s="8">
        <v>23702</v>
      </c>
      <c r="M17" s="8">
        <v>23702</v>
      </c>
      <c r="N17" s="8">
        <v>23702</v>
      </c>
      <c r="O17" s="8">
        <v>23702</v>
      </c>
      <c r="P17" s="8"/>
    </row>
    <row r="18" spans="1:16" ht="12.75">
      <c r="A18" s="2" t="s">
        <v>59</v>
      </c>
      <c r="B18" s="8">
        <v>336</v>
      </c>
      <c r="C18" s="13">
        <f>(B18/B33)*100</f>
        <v>0.4688677402249449</v>
      </c>
      <c r="E18" s="8">
        <v>6951</v>
      </c>
      <c r="F18" s="13">
        <f>(E18/E33)*100</f>
        <v>0.3158863427214579</v>
      </c>
      <c r="G18" s="14" t="s">
        <v>15</v>
      </c>
      <c r="H18" s="8">
        <v>6951</v>
      </c>
      <c r="I18" s="8">
        <v>6951</v>
      </c>
      <c r="J18" s="8">
        <v>6951</v>
      </c>
      <c r="K18" s="8">
        <v>6951</v>
      </c>
      <c r="L18" s="8">
        <v>6951</v>
      </c>
      <c r="M18" s="8">
        <v>6951</v>
      </c>
      <c r="N18" s="8">
        <v>6951</v>
      </c>
      <c r="O18" s="8">
        <v>6951</v>
      </c>
      <c r="P18" s="8"/>
    </row>
    <row r="19" spans="1:16" ht="12.75">
      <c r="A19" s="2" t="s">
        <v>16</v>
      </c>
      <c r="B19" s="8">
        <v>22388</v>
      </c>
      <c r="C19" s="13">
        <f>(B19/B33)*100</f>
        <v>31.241104071893055</v>
      </c>
      <c r="E19" s="8">
        <v>495639</v>
      </c>
      <c r="F19" s="13">
        <f>(E19/E33)*100</f>
        <v>22.524182278826164</v>
      </c>
      <c r="G19" s="14"/>
      <c r="H19" s="8">
        <v>495639</v>
      </c>
      <c r="I19" s="15">
        <v>495639</v>
      </c>
      <c r="J19" s="8">
        <f>495639/2</f>
        <v>247819.5</v>
      </c>
      <c r="K19" s="8">
        <f>495639/2</f>
        <v>247819.5</v>
      </c>
      <c r="L19" s="8">
        <f>495639/2</f>
        <v>247819.5</v>
      </c>
      <c r="M19" s="15">
        <f>495639/2</f>
        <v>247819.5</v>
      </c>
      <c r="N19" s="8">
        <f>495639/3</f>
        <v>165213</v>
      </c>
      <c r="O19" s="8">
        <f>495639/3</f>
        <v>165213</v>
      </c>
      <c r="P19" s="15"/>
    </row>
    <row r="20" spans="1:16" ht="12.75">
      <c r="A20" s="2" t="s">
        <v>60</v>
      </c>
      <c r="B20" s="8">
        <v>326</v>
      </c>
      <c r="C20" s="13">
        <f>(B20/B33)*100</f>
        <v>0.4549133431944406</v>
      </c>
      <c r="E20" s="8">
        <v>10142</v>
      </c>
      <c r="F20" s="13">
        <f>(E20/E33)*100</f>
        <v>0.460900487394767</v>
      </c>
      <c r="G20" s="14" t="s">
        <v>15</v>
      </c>
      <c r="H20" s="8">
        <v>10142</v>
      </c>
      <c r="I20" s="8">
        <v>10142</v>
      </c>
      <c r="J20" s="8">
        <v>10142</v>
      </c>
      <c r="K20" s="8">
        <v>10142</v>
      </c>
      <c r="L20" s="8">
        <v>10142</v>
      </c>
      <c r="M20" s="8">
        <v>10142</v>
      </c>
      <c r="N20" s="8">
        <v>10142</v>
      </c>
      <c r="O20" s="8">
        <v>10142</v>
      </c>
      <c r="P20" s="8"/>
    </row>
    <row r="21" spans="1:16" ht="12.75">
      <c r="A21" s="2" t="s">
        <v>61</v>
      </c>
      <c r="B21" s="2">
        <v>391</v>
      </c>
      <c r="C21" s="13">
        <f>(B21/B33)*100</f>
        <v>0.5456169238927185</v>
      </c>
      <c r="E21" s="8">
        <v>10712</v>
      </c>
      <c r="F21" s="13">
        <f>(E21/E33)*100</f>
        <v>0.48680398550313003</v>
      </c>
      <c r="G21" s="14" t="s">
        <v>15</v>
      </c>
      <c r="H21" s="8">
        <v>10712</v>
      </c>
      <c r="I21" s="8">
        <v>10712</v>
      </c>
      <c r="J21" s="8">
        <v>10712</v>
      </c>
      <c r="K21" s="8">
        <v>10712</v>
      </c>
      <c r="L21" s="8">
        <v>10712</v>
      </c>
      <c r="M21" s="8">
        <v>10712</v>
      </c>
      <c r="N21" s="8">
        <v>10712</v>
      </c>
      <c r="O21" s="8">
        <v>10712</v>
      </c>
      <c r="P21" s="8"/>
    </row>
    <row r="22" spans="1:16" ht="12.75">
      <c r="A22" s="2" t="s">
        <v>17</v>
      </c>
      <c r="B22" s="8">
        <v>3859</v>
      </c>
      <c r="C22" s="13">
        <f>(B22/B33)*100</f>
        <v>5.385001814071614</v>
      </c>
      <c r="E22" s="8">
        <v>196419</v>
      </c>
      <c r="F22" s="13">
        <f>(E22/E33)*100</f>
        <v>8.926209113941308</v>
      </c>
      <c r="G22" s="14"/>
      <c r="H22" s="8">
        <v>196419</v>
      </c>
      <c r="I22" s="8">
        <v>196419</v>
      </c>
      <c r="J22" s="8">
        <v>196419</v>
      </c>
      <c r="K22" s="8">
        <v>196419</v>
      </c>
      <c r="L22" s="8">
        <v>196419</v>
      </c>
      <c r="M22" s="8">
        <v>196419</v>
      </c>
      <c r="N22" s="8">
        <v>196419</v>
      </c>
      <c r="O22" s="15">
        <v>196419</v>
      </c>
      <c r="P22" s="8"/>
    </row>
    <row r="23" spans="1:16" ht="12.75">
      <c r="A23" s="2" t="s">
        <v>62</v>
      </c>
      <c r="B23" s="8">
        <v>97</v>
      </c>
      <c r="C23" s="13">
        <f>(B23/B33)*100</f>
        <v>0.13535765119589183</v>
      </c>
      <c r="E23" s="8">
        <v>1985</v>
      </c>
      <c r="F23" s="13">
        <f>(E23/E33)*100</f>
        <v>0.09020779604403595</v>
      </c>
      <c r="G23" s="14" t="s">
        <v>15</v>
      </c>
      <c r="H23" s="8">
        <v>1985</v>
      </c>
      <c r="I23" s="8">
        <v>1985</v>
      </c>
      <c r="J23" s="8">
        <v>1985</v>
      </c>
      <c r="K23" s="8">
        <v>1985</v>
      </c>
      <c r="L23" s="8">
        <v>1985</v>
      </c>
      <c r="M23" s="8">
        <v>1985</v>
      </c>
      <c r="N23" s="8">
        <v>1985</v>
      </c>
      <c r="O23" s="8">
        <v>1985</v>
      </c>
      <c r="P23" s="8"/>
    </row>
    <row r="24" spans="1:16" ht="12.75">
      <c r="A24" s="2" t="s">
        <v>18</v>
      </c>
      <c r="B24" s="8">
        <v>25444</v>
      </c>
      <c r="C24" s="13">
        <f>(B24/B33)*100</f>
        <v>35.50556780441517</v>
      </c>
      <c r="E24" s="8">
        <v>806959</v>
      </c>
      <c r="F24" s="13">
        <f>(E24/E33)*100</f>
        <v>36.67203671934469</v>
      </c>
      <c r="G24" s="14"/>
      <c r="H24" s="15">
        <v>806959</v>
      </c>
      <c r="I24" s="8">
        <f>806959/2</f>
        <v>403479.5</v>
      </c>
      <c r="J24" s="15">
        <f>806959/2</f>
        <v>403479.5</v>
      </c>
      <c r="K24" s="8">
        <f>806959/3</f>
        <v>268986.3333333333</v>
      </c>
      <c r="L24" s="15">
        <f>806959/3</f>
        <v>268986.3333333333</v>
      </c>
      <c r="M24" s="8">
        <f>806959/4</f>
        <v>201739.75</v>
      </c>
      <c r="N24" s="15">
        <f>806959/4</f>
        <v>201739.75</v>
      </c>
      <c r="O24" s="8">
        <f>806959/5</f>
        <v>161391.8</v>
      </c>
      <c r="P24" s="8"/>
    </row>
    <row r="25" spans="1:16" ht="12.75">
      <c r="A25" s="2" t="s">
        <v>39</v>
      </c>
      <c r="B25" s="8">
        <v>2692</v>
      </c>
      <c r="C25" s="13">
        <f>(B25/B33)*100</f>
        <v>3.7565236806117603</v>
      </c>
      <c r="E25" s="8">
        <v>148013</v>
      </c>
      <c r="F25" s="13">
        <f>(E25/E33)*100</f>
        <v>6.726411343005488</v>
      </c>
      <c r="G25" s="14"/>
      <c r="H25" s="8">
        <v>148013</v>
      </c>
      <c r="I25" s="8">
        <v>148013</v>
      </c>
      <c r="J25" s="8">
        <v>148013</v>
      </c>
      <c r="K25" s="8">
        <v>148013</v>
      </c>
      <c r="L25" s="8">
        <v>148013</v>
      </c>
      <c r="M25" s="8">
        <v>148013</v>
      </c>
      <c r="N25" s="8">
        <v>148013</v>
      </c>
      <c r="O25" s="8">
        <v>148013</v>
      </c>
      <c r="P25" s="8"/>
    </row>
    <row r="26" spans="1:16" ht="12.75">
      <c r="A26" s="2" t="s">
        <v>63</v>
      </c>
      <c r="B26" s="8">
        <v>617</v>
      </c>
      <c r="C26" s="13">
        <f>(B26/B33)*100</f>
        <v>0.8609862967821161</v>
      </c>
      <c r="E26" s="8">
        <v>23253</v>
      </c>
      <c r="F26" s="13">
        <f>(E26/E33)*100</f>
        <v>1.0567263886206386</v>
      </c>
      <c r="G26" s="14" t="s">
        <v>15</v>
      </c>
      <c r="H26" s="8">
        <v>23253</v>
      </c>
      <c r="I26" s="8">
        <v>23253</v>
      </c>
      <c r="J26" s="8">
        <v>23253</v>
      </c>
      <c r="K26" s="8">
        <v>23253</v>
      </c>
      <c r="L26" s="8">
        <v>23253</v>
      </c>
      <c r="M26" s="8">
        <v>23253</v>
      </c>
      <c r="N26" s="8">
        <v>23253</v>
      </c>
      <c r="O26" s="8">
        <v>23253</v>
      </c>
      <c r="P26" s="8"/>
    </row>
    <row r="27" spans="1:16" ht="12.75">
      <c r="A27" s="2" t="s">
        <v>64</v>
      </c>
      <c r="B27" s="8">
        <v>689</v>
      </c>
      <c r="C27" s="13">
        <f>(B27/B33)*100</f>
        <v>0.961457955401747</v>
      </c>
      <c r="E27" s="8">
        <v>6736</v>
      </c>
      <c r="F27" s="13">
        <f>(E27/E33)*100</f>
        <v>0.3061157250139175</v>
      </c>
      <c r="G27" s="14" t="s">
        <v>15</v>
      </c>
      <c r="H27" s="8">
        <v>6736</v>
      </c>
      <c r="I27" s="8">
        <v>6736</v>
      </c>
      <c r="J27" s="8">
        <v>6736</v>
      </c>
      <c r="K27" s="8">
        <v>6736</v>
      </c>
      <c r="L27" s="8">
        <v>6736</v>
      </c>
      <c r="M27" s="8">
        <v>6736</v>
      </c>
      <c r="N27" s="8">
        <v>6736</v>
      </c>
      <c r="O27" s="8">
        <v>6736</v>
      </c>
      <c r="P27" s="8"/>
    </row>
    <row r="28" spans="1:16" ht="12.75">
      <c r="A28" s="2" t="s">
        <v>65</v>
      </c>
      <c r="B28" s="8">
        <v>122</v>
      </c>
      <c r="C28" s="13">
        <f>(B28/B33)*100</f>
        <v>0.1702436437721526</v>
      </c>
      <c r="E28" s="8">
        <v>3804</v>
      </c>
      <c r="F28" s="13">
        <f>(E28/E33)*100</f>
        <v>0.17287176632318021</v>
      </c>
      <c r="G28" s="14" t="s">
        <v>15</v>
      </c>
      <c r="H28" s="8">
        <v>3804</v>
      </c>
      <c r="I28" s="8">
        <v>3804</v>
      </c>
      <c r="J28" s="8">
        <v>3804</v>
      </c>
      <c r="K28" s="8">
        <v>3804</v>
      </c>
      <c r="L28" s="8">
        <v>3804</v>
      </c>
      <c r="M28" s="8">
        <v>3804</v>
      </c>
      <c r="N28" s="8">
        <v>3804</v>
      </c>
      <c r="O28" s="8">
        <v>3804</v>
      </c>
      <c r="P28" s="8"/>
    </row>
    <row r="29" spans="1:16" ht="12.75">
      <c r="A29" s="2" t="s">
        <v>41</v>
      </c>
      <c r="B29" s="8">
        <v>10036</v>
      </c>
      <c r="C29" s="13">
        <f>(B29/B33)*100</f>
        <v>14.004632859814128</v>
      </c>
      <c r="E29" s="8">
        <v>371133</v>
      </c>
      <c r="F29" s="13">
        <f>(E29/E33)*100</f>
        <v>16.866040286756267</v>
      </c>
      <c r="G29" s="14"/>
      <c r="H29" s="8">
        <v>371133</v>
      </c>
      <c r="I29" s="8">
        <v>371133</v>
      </c>
      <c r="J29" s="8">
        <v>371133</v>
      </c>
      <c r="K29" s="15">
        <v>371133</v>
      </c>
      <c r="L29" s="8">
        <f>371133/2</f>
        <v>185566.5</v>
      </c>
      <c r="M29" s="8">
        <f>371133/2</f>
        <v>185566.5</v>
      </c>
      <c r="N29" s="8">
        <f>371133/2</f>
        <v>185566.5</v>
      </c>
      <c r="O29" s="8">
        <f>371133/2</f>
        <v>185566.5</v>
      </c>
      <c r="P29" s="8"/>
    </row>
    <row r="30" spans="3:16" ht="12.75">
      <c r="C30" s="13"/>
      <c r="E30" s="8"/>
      <c r="F30" s="13"/>
      <c r="H30" s="8"/>
      <c r="I30" s="8"/>
      <c r="J30" s="8"/>
      <c r="K30" s="8"/>
      <c r="L30" s="8"/>
      <c r="M30" s="8"/>
      <c r="N30" s="8"/>
      <c r="O30" s="8"/>
      <c r="P30" s="8"/>
    </row>
    <row r="31" spans="1:6" ht="12.75">
      <c r="A31" s="2" t="s">
        <v>19</v>
      </c>
      <c r="B31" s="8">
        <f>B24-B19</f>
        <v>3056</v>
      </c>
      <c r="C31" s="19">
        <f>C24-C19</f>
        <v>4.264463732522117</v>
      </c>
      <c r="E31" s="8">
        <f>E24-E19</f>
        <v>311320</v>
      </c>
      <c r="F31" s="19">
        <f>F24-F19</f>
        <v>14.147854440518525</v>
      </c>
    </row>
    <row r="32" spans="3:16" ht="12.75">
      <c r="C32" s="13"/>
      <c r="E32" s="8"/>
      <c r="F32" s="13"/>
      <c r="H32" s="8"/>
      <c r="I32" s="8"/>
      <c r="J32" s="8"/>
      <c r="K32" s="8"/>
      <c r="L32" s="8"/>
      <c r="M32" s="8"/>
      <c r="N32" s="8"/>
      <c r="O32" s="8"/>
      <c r="P32" s="8"/>
    </row>
    <row r="33" spans="1:16" ht="12.75">
      <c r="A33" s="2" t="s">
        <v>37</v>
      </c>
      <c r="B33" s="8">
        <f>SUM(B13:B29)</f>
        <v>71662</v>
      </c>
      <c r="C33" s="13">
        <v>98.83</v>
      </c>
      <c r="E33" s="8">
        <f>SUM(E13:E29)</f>
        <v>2200475</v>
      </c>
      <c r="F33" s="13">
        <v>98.87</v>
      </c>
      <c r="H33" s="8"/>
      <c r="I33" s="8"/>
      <c r="J33" s="8"/>
      <c r="K33" s="8"/>
      <c r="L33" s="8"/>
      <c r="M33" s="8"/>
      <c r="N33" s="8"/>
      <c r="O33" s="8"/>
      <c r="P33" s="8"/>
    </row>
    <row r="34" spans="1:6" ht="12.75">
      <c r="A34" s="2" t="s">
        <v>38</v>
      </c>
      <c r="B34" s="2">
        <v>852</v>
      </c>
      <c r="C34" s="2">
        <v>1.17</v>
      </c>
      <c r="E34" s="8">
        <v>25207</v>
      </c>
      <c r="F34" s="2">
        <v>1.13</v>
      </c>
    </row>
    <row r="35" ht="12.75">
      <c r="E35" s="8"/>
    </row>
    <row r="36" spans="1:5" ht="12.75">
      <c r="A36" s="2" t="s">
        <v>94</v>
      </c>
      <c r="E36" s="8"/>
    </row>
    <row r="37" spans="1:16" ht="205.5">
      <c r="A37" s="16"/>
      <c r="B37" s="8"/>
      <c r="C37" s="13"/>
      <c r="E37" s="8"/>
      <c r="F37" s="13"/>
      <c r="H37" s="17" t="s">
        <v>66</v>
      </c>
      <c r="I37" s="17" t="s">
        <v>67</v>
      </c>
      <c r="J37" s="17" t="s">
        <v>68</v>
      </c>
      <c r="K37" s="17" t="s">
        <v>69</v>
      </c>
      <c r="L37" s="17" t="s">
        <v>82</v>
      </c>
      <c r="M37" s="17" t="s">
        <v>70</v>
      </c>
      <c r="N37" s="17" t="s">
        <v>71</v>
      </c>
      <c r="O37" s="17" t="s">
        <v>72</v>
      </c>
      <c r="P37" s="17"/>
    </row>
    <row r="41" ht="12.75">
      <c r="B41" s="8"/>
    </row>
    <row r="44" spans="2:4" ht="12.75">
      <c r="B44" s="8"/>
      <c r="C44" s="8"/>
      <c r="D44" s="8"/>
    </row>
    <row r="45" spans="2:5" ht="12.75">
      <c r="B45" s="8"/>
      <c r="C45" s="8"/>
      <c r="D45" s="8"/>
      <c r="E45" s="8"/>
    </row>
    <row r="47" spans="2:5" ht="12.75">
      <c r="B47" s="18"/>
      <c r="E47" s="18"/>
    </row>
    <row r="49" ht="12.75">
      <c r="E49" s="2" t="s">
        <v>22</v>
      </c>
    </row>
    <row r="52" ht="12.75">
      <c r="E52" s="2" t="s">
        <v>22</v>
      </c>
    </row>
    <row r="55" ht="12.75">
      <c r="E55" s="2" t="s">
        <v>22</v>
      </c>
    </row>
    <row r="58" ht="12.75">
      <c r="E58" s="2" t="s">
        <v>22</v>
      </c>
    </row>
    <row r="61" ht="12.75">
      <c r="E61" s="2" t="s">
        <v>22</v>
      </c>
    </row>
  </sheetData>
  <sheetProtection/>
  <printOptions gridLines="1"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6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31.28125" style="2" bestFit="1" customWidth="1"/>
    <col min="2" max="3" width="9.28125" style="2" bestFit="1" customWidth="1"/>
    <col min="4" max="4" width="4.7109375" style="2" customWidth="1"/>
    <col min="5" max="5" width="9.421875" style="2" bestFit="1" customWidth="1"/>
    <col min="6" max="6" width="9.28125" style="2" bestFit="1" customWidth="1"/>
    <col min="7" max="7" width="4.7109375" style="6" customWidth="1"/>
    <col min="8" max="16" width="9.8515625" style="2" customWidth="1"/>
    <col min="17" max="16384" width="9.140625" style="2" customWidth="1"/>
  </cols>
  <sheetData>
    <row r="1" spans="1:16" ht="15.75">
      <c r="A1" s="1" t="s">
        <v>73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2.75">
      <c r="A2" s="3" t="s">
        <v>43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ht="12.75"/>
    <row r="4" ht="12.75"/>
    <row r="5" spans="2:6" ht="12.75">
      <c r="B5" s="4" t="s">
        <v>24</v>
      </c>
      <c r="C5" s="4"/>
      <c r="D5" s="5"/>
      <c r="E5" s="4" t="s">
        <v>0</v>
      </c>
      <c r="F5" s="3"/>
    </row>
    <row r="6" spans="8:16" ht="12.75">
      <c r="H6" s="5"/>
      <c r="I6" s="5"/>
      <c r="J6" s="5"/>
      <c r="K6" s="5"/>
      <c r="L6" s="5"/>
      <c r="M6" s="5"/>
      <c r="N6" s="5"/>
      <c r="O6" s="5"/>
      <c r="P6" s="5"/>
    </row>
    <row r="7" spans="1:16" ht="12.75">
      <c r="A7" s="2" t="s">
        <v>1</v>
      </c>
      <c r="B7" s="7">
        <v>169172</v>
      </c>
      <c r="C7" s="7"/>
      <c r="D7" s="8"/>
      <c r="E7" s="7">
        <v>5477048</v>
      </c>
      <c r="F7" s="3"/>
      <c r="H7" s="5"/>
      <c r="I7" s="5"/>
      <c r="J7" s="5"/>
      <c r="K7" s="5"/>
      <c r="L7" s="5"/>
      <c r="M7" s="5"/>
      <c r="N7" s="5"/>
      <c r="O7" s="5"/>
      <c r="P7" s="5"/>
    </row>
    <row r="8" spans="1:16" ht="12.75">
      <c r="A8" s="2" t="s">
        <v>2</v>
      </c>
      <c r="B8" s="9">
        <f>((B37+B38)/B7)</f>
        <v>0.3882084505710165</v>
      </c>
      <c r="C8" s="3"/>
      <c r="E8" s="9">
        <f>((E37+E38)/E7)</f>
        <v>0.4124626988845086</v>
      </c>
      <c r="F8" s="3"/>
      <c r="H8" s="5"/>
      <c r="I8" s="5"/>
      <c r="J8" s="5"/>
      <c r="K8" s="5"/>
      <c r="L8" s="5"/>
      <c r="M8" s="5"/>
      <c r="N8" s="5"/>
      <c r="O8" s="5"/>
      <c r="P8" s="5"/>
    </row>
    <row r="9" spans="2:16" ht="12.75">
      <c r="B9" s="10"/>
      <c r="E9" s="10"/>
      <c r="H9" s="5"/>
      <c r="I9" s="5"/>
      <c r="J9" s="5"/>
      <c r="K9" s="5"/>
      <c r="L9" s="5"/>
      <c r="M9" s="5"/>
      <c r="N9" s="5"/>
      <c r="O9" s="5"/>
      <c r="P9" s="5"/>
    </row>
    <row r="10" spans="8:16" ht="12.75">
      <c r="H10" s="5"/>
      <c r="I10" s="5"/>
      <c r="J10" s="5"/>
      <c r="K10" s="5"/>
      <c r="L10" s="5"/>
      <c r="M10" s="5"/>
      <c r="N10" s="5"/>
      <c r="O10" s="5"/>
      <c r="P10" s="5"/>
    </row>
    <row r="11" spans="1:16" s="5" customFormat="1" ht="12.75">
      <c r="A11" s="5" t="s">
        <v>44</v>
      </c>
      <c r="B11" s="11" t="s">
        <v>3</v>
      </c>
      <c r="C11" s="11" t="s">
        <v>4</v>
      </c>
      <c r="D11" s="11"/>
      <c r="E11" s="11" t="s">
        <v>3</v>
      </c>
      <c r="F11" s="11" t="s">
        <v>4</v>
      </c>
      <c r="G11" s="12"/>
      <c r="H11" s="11" t="s">
        <v>5</v>
      </c>
      <c r="I11" s="11" t="s">
        <v>6</v>
      </c>
      <c r="J11" s="11" t="s">
        <v>7</v>
      </c>
      <c r="K11" s="11" t="s">
        <v>8</v>
      </c>
      <c r="L11" s="11" t="s">
        <v>9</v>
      </c>
      <c r="M11" s="11" t="s">
        <v>10</v>
      </c>
      <c r="N11" s="11" t="s">
        <v>11</v>
      </c>
      <c r="O11" s="11" t="s">
        <v>12</v>
      </c>
      <c r="P11" s="11"/>
    </row>
    <row r="12" ht="12.75"/>
    <row r="13" spans="1:16" ht="12.75">
      <c r="A13" s="2" t="s">
        <v>58</v>
      </c>
      <c r="B13" s="8">
        <v>936</v>
      </c>
      <c r="C13" s="13">
        <f>(B13/B37)*100</f>
        <v>1.4433085071934126</v>
      </c>
      <c r="E13" s="8">
        <v>25232</v>
      </c>
      <c r="F13" s="13">
        <f>(E13/E37)*100</f>
        <v>1.1255838810249985</v>
      </c>
      <c r="G13" s="14" t="s">
        <v>15</v>
      </c>
      <c r="H13" s="8">
        <v>25232</v>
      </c>
      <c r="I13" s="8">
        <v>25232</v>
      </c>
      <c r="J13" s="8">
        <v>25232</v>
      </c>
      <c r="K13" s="8">
        <v>25232</v>
      </c>
      <c r="L13" s="8">
        <v>25232</v>
      </c>
      <c r="M13" s="8">
        <v>25232</v>
      </c>
      <c r="N13" s="8">
        <v>25232</v>
      </c>
      <c r="O13" s="8">
        <v>25232</v>
      </c>
      <c r="P13" s="8"/>
    </row>
    <row r="14" spans="1:16" ht="12.75">
      <c r="A14" s="2" t="s">
        <v>74</v>
      </c>
      <c r="B14" s="8">
        <v>12004</v>
      </c>
      <c r="C14" s="13">
        <f>(B14/B37)*100</f>
        <v>18.510123205501845</v>
      </c>
      <c r="E14" s="8">
        <v>400257</v>
      </c>
      <c r="F14" s="13">
        <f>(E14/E37)*100</f>
        <v>17.855216687833817</v>
      </c>
      <c r="G14" s="14"/>
      <c r="H14" s="8">
        <v>400257</v>
      </c>
      <c r="I14" s="8">
        <v>400257</v>
      </c>
      <c r="J14" s="15">
        <v>400257</v>
      </c>
      <c r="K14" s="8">
        <f>400257/2</f>
        <v>200128.5</v>
      </c>
      <c r="L14" s="8">
        <f>400257/2</f>
        <v>200128.5</v>
      </c>
      <c r="M14" s="8">
        <f>400257/2</f>
        <v>200128.5</v>
      </c>
      <c r="N14" s="8">
        <f>400257/2</f>
        <v>200128.5</v>
      </c>
      <c r="O14" s="15">
        <f>400257/2</f>
        <v>200128.5</v>
      </c>
      <c r="P14" s="8"/>
    </row>
    <row r="15" spans="1:16" ht="12.75">
      <c r="A15" s="2" t="s">
        <v>75</v>
      </c>
      <c r="B15" s="8">
        <v>3128</v>
      </c>
      <c r="C15" s="13">
        <f>(B15/B37)*100</f>
        <v>4.823364327458327</v>
      </c>
      <c r="E15" s="8">
        <v>117635</v>
      </c>
      <c r="F15" s="13">
        <f>(E15/E37)*100</f>
        <v>5.2476244389812825</v>
      </c>
      <c r="G15" s="14"/>
      <c r="H15" s="8">
        <v>117635</v>
      </c>
      <c r="I15" s="8">
        <v>117635</v>
      </c>
      <c r="J15" s="8">
        <v>117635</v>
      </c>
      <c r="K15" s="8">
        <v>117635</v>
      </c>
      <c r="L15" s="8">
        <v>117635</v>
      </c>
      <c r="M15" s="8">
        <v>117635</v>
      </c>
      <c r="N15" s="8">
        <v>117635</v>
      </c>
      <c r="O15" s="8">
        <v>117635</v>
      </c>
      <c r="P15" s="8"/>
    </row>
    <row r="16" spans="1:16" ht="12.75">
      <c r="A16" s="2" t="s">
        <v>16</v>
      </c>
      <c r="B16" s="8">
        <v>9814</v>
      </c>
      <c r="C16" s="13">
        <f>(B16/B37)*100</f>
        <v>15.133151377773665</v>
      </c>
      <c r="E16" s="8">
        <v>177964</v>
      </c>
      <c r="F16" s="13">
        <f>(E16/E37)*100</f>
        <v>7.938863736633357</v>
      </c>
      <c r="G16" s="14"/>
      <c r="H16" s="8">
        <v>177964</v>
      </c>
      <c r="I16" s="8">
        <v>177964</v>
      </c>
      <c r="J16" s="8">
        <v>177964</v>
      </c>
      <c r="K16" s="8">
        <v>177964</v>
      </c>
      <c r="L16" s="8">
        <v>177964</v>
      </c>
      <c r="M16" s="8">
        <v>177964</v>
      </c>
      <c r="N16" s="8">
        <v>177964</v>
      </c>
      <c r="O16" s="8">
        <v>177964</v>
      </c>
      <c r="P16" s="8"/>
    </row>
    <row r="17" spans="1:16" ht="12.75">
      <c r="A17" s="2" t="s">
        <v>17</v>
      </c>
      <c r="B17" s="8">
        <v>5187</v>
      </c>
      <c r="C17" s="13">
        <f>(B17/B37)*100</f>
        <v>7.9983346440301615</v>
      </c>
      <c r="E17" s="8">
        <v>278957</v>
      </c>
      <c r="F17" s="13">
        <f>(E17/E37)*100</f>
        <v>12.444098870445885</v>
      </c>
      <c r="G17" s="14"/>
      <c r="H17" s="8">
        <v>278957</v>
      </c>
      <c r="I17" s="8">
        <v>278957</v>
      </c>
      <c r="J17" s="8">
        <v>278957</v>
      </c>
      <c r="K17" s="8">
        <v>278957</v>
      </c>
      <c r="L17" s="15">
        <v>278957</v>
      </c>
      <c r="M17" s="8">
        <f>278957/2</f>
        <v>139478.5</v>
      </c>
      <c r="N17" s="8">
        <f>278957/2</f>
        <v>139478.5</v>
      </c>
      <c r="O17" s="8">
        <f>278957/2</f>
        <v>139478.5</v>
      </c>
      <c r="P17" s="8"/>
    </row>
    <row r="18" spans="1:16" ht="12.75">
      <c r="A18" s="2" t="s">
        <v>18</v>
      </c>
      <c r="B18" s="8">
        <v>16312</v>
      </c>
      <c r="C18" s="13">
        <f>(B18/B37)*100</f>
        <v>25.153043129635627</v>
      </c>
      <c r="E18" s="8">
        <v>536810</v>
      </c>
      <c r="F18" s="13">
        <f>(E18/E37)*100</f>
        <v>23.946761381302693</v>
      </c>
      <c r="G18" s="14"/>
      <c r="H18" s="8">
        <v>536810</v>
      </c>
      <c r="I18" s="15">
        <v>536810</v>
      </c>
      <c r="J18" s="8">
        <f>536810/2</f>
        <v>268405</v>
      </c>
      <c r="K18" s="8">
        <f>536810/2</f>
        <v>268405</v>
      </c>
      <c r="L18" s="8">
        <f>536810/2</f>
        <v>268405</v>
      </c>
      <c r="M18" s="15">
        <f>536810/2</f>
        <v>268405</v>
      </c>
      <c r="N18" s="8">
        <f>536810/3</f>
        <v>178936.66666666666</v>
      </c>
      <c r="O18" s="8">
        <f>536810/3</f>
        <v>178936.66666666666</v>
      </c>
      <c r="P18" s="8"/>
    </row>
    <row r="19" spans="1:16" ht="12.75">
      <c r="A19" s="2" t="s">
        <v>39</v>
      </c>
      <c r="B19" s="8">
        <v>14116</v>
      </c>
      <c r="C19" s="13">
        <f>(B19/B37)*100</f>
        <v>21.766819324297234</v>
      </c>
      <c r="E19" s="8">
        <v>608725</v>
      </c>
      <c r="F19" s="13">
        <f>(E19/E37)*100</f>
        <v>27.154844957868672</v>
      </c>
      <c r="G19" s="14"/>
      <c r="H19" s="15">
        <v>608725</v>
      </c>
      <c r="I19" s="8">
        <f>608725/2</f>
        <v>304362.5</v>
      </c>
      <c r="J19" s="8">
        <f>608725/2</f>
        <v>304362.5</v>
      </c>
      <c r="K19" s="15">
        <f>608725/2</f>
        <v>304362.5</v>
      </c>
      <c r="L19" s="8">
        <f>608725/3</f>
        <v>202908.33333333334</v>
      </c>
      <c r="M19" s="8">
        <f>608725/3</f>
        <v>202908.33333333334</v>
      </c>
      <c r="N19" s="15">
        <f>608725/3</f>
        <v>202908.33333333334</v>
      </c>
      <c r="O19" s="8">
        <f>608725/4</f>
        <v>152181.25</v>
      </c>
      <c r="P19" s="15"/>
    </row>
    <row r="20" spans="1:16" ht="12.75">
      <c r="A20" s="2" t="s">
        <v>76</v>
      </c>
      <c r="B20" s="8">
        <v>822</v>
      </c>
      <c r="C20" s="13">
        <f>(B20/B37)*100</f>
        <v>1.267520932599343</v>
      </c>
      <c r="E20" s="8">
        <v>18806</v>
      </c>
      <c r="F20" s="13">
        <f>(E20/E37)*100</f>
        <v>0.8389240039059973</v>
      </c>
      <c r="G20" s="14" t="s">
        <v>15</v>
      </c>
      <c r="H20" s="8">
        <v>18806</v>
      </c>
      <c r="I20" s="8">
        <v>18806</v>
      </c>
      <c r="J20" s="8">
        <v>18806</v>
      </c>
      <c r="K20" s="8">
        <v>18806</v>
      </c>
      <c r="L20" s="8">
        <v>18806</v>
      </c>
      <c r="M20" s="8">
        <v>18806</v>
      </c>
      <c r="N20" s="8">
        <v>18806</v>
      </c>
      <c r="O20" s="8">
        <v>18806</v>
      </c>
      <c r="P20" s="8"/>
    </row>
    <row r="21" spans="1:16" ht="12.75">
      <c r="A21" s="2" t="s">
        <v>77</v>
      </c>
      <c r="B21" s="8">
        <v>1388</v>
      </c>
      <c r="C21" s="13">
        <f>(B21/B37)*100</f>
        <v>2.1402908204962143</v>
      </c>
      <c r="E21" s="8">
        <v>46497</v>
      </c>
      <c r="F21" s="13">
        <f>(E21/E37)*100</f>
        <v>2.0742023508251175</v>
      </c>
      <c r="G21" s="14" t="s">
        <v>15</v>
      </c>
      <c r="H21" s="8">
        <v>46497</v>
      </c>
      <c r="I21" s="8">
        <v>46497</v>
      </c>
      <c r="J21" s="8">
        <v>46497</v>
      </c>
      <c r="K21" s="8">
        <v>46497</v>
      </c>
      <c r="L21" s="8">
        <v>46497</v>
      </c>
      <c r="M21" s="8">
        <v>46497</v>
      </c>
      <c r="N21" s="8">
        <v>46497</v>
      </c>
      <c r="O21" s="8">
        <v>46497</v>
      </c>
      <c r="P21" s="8"/>
    </row>
    <row r="22" spans="1:16" ht="12.75">
      <c r="A22" s="2" t="s">
        <v>78</v>
      </c>
      <c r="B22" s="8">
        <v>855</v>
      </c>
      <c r="C22" s="13">
        <f>(B22/B37)*100</f>
        <v>1.318406809455521</v>
      </c>
      <c r="E22" s="8">
        <v>23766</v>
      </c>
      <c r="F22" s="13">
        <f>(E22/E37)*100</f>
        <v>1.0601865296623383</v>
      </c>
      <c r="G22" s="14" t="s">
        <v>15</v>
      </c>
      <c r="H22" s="8">
        <v>23766</v>
      </c>
      <c r="I22" s="8">
        <v>23766</v>
      </c>
      <c r="J22" s="8">
        <v>23766</v>
      </c>
      <c r="K22" s="8">
        <v>23766</v>
      </c>
      <c r="L22" s="8">
        <v>23766</v>
      </c>
      <c r="M22" s="8">
        <v>23766</v>
      </c>
      <c r="N22" s="8">
        <v>23766</v>
      </c>
      <c r="O22" s="8">
        <v>23766</v>
      </c>
      <c r="P22" s="8"/>
    </row>
    <row r="23" spans="1:16" ht="12.75">
      <c r="A23" s="2" t="s">
        <v>86</v>
      </c>
      <c r="B23" s="8">
        <v>29</v>
      </c>
      <c r="C23" s="13">
        <f>(B23/B37)*100</f>
        <v>0.044717891782701885</v>
      </c>
      <c r="E23" s="8">
        <v>1018</v>
      </c>
      <c r="F23" s="13">
        <f>(E23/E37)*100</f>
        <v>0.04541234903628125</v>
      </c>
      <c r="G23" s="14" t="s">
        <v>15</v>
      </c>
      <c r="H23" s="8">
        <v>1018</v>
      </c>
      <c r="I23" s="8">
        <v>1018</v>
      </c>
      <c r="J23" s="8">
        <v>1018</v>
      </c>
      <c r="K23" s="8">
        <v>1018</v>
      </c>
      <c r="L23" s="8">
        <v>1018</v>
      </c>
      <c r="M23" s="8">
        <v>1018</v>
      </c>
      <c r="N23" s="8">
        <v>1018</v>
      </c>
      <c r="O23" s="8">
        <v>1018</v>
      </c>
      <c r="P23" s="8"/>
    </row>
    <row r="24" spans="1:16" ht="12.75">
      <c r="A24" s="2" t="s">
        <v>87</v>
      </c>
      <c r="B24" s="8">
        <v>33</v>
      </c>
      <c r="C24" s="13">
        <f>(B24/B37)*100</f>
        <v>0.050885876856178</v>
      </c>
      <c r="E24" s="8">
        <v>924</v>
      </c>
      <c r="F24" s="13">
        <f>(E24/E37)*100</f>
        <v>0.04121906729815705</v>
      </c>
      <c r="G24" s="14" t="s">
        <v>15</v>
      </c>
      <c r="H24" s="8">
        <v>924</v>
      </c>
      <c r="I24" s="8">
        <v>924</v>
      </c>
      <c r="J24" s="8">
        <v>924</v>
      </c>
      <c r="K24" s="8">
        <v>924</v>
      </c>
      <c r="L24" s="8">
        <v>924</v>
      </c>
      <c r="M24" s="8">
        <v>924</v>
      </c>
      <c r="N24" s="8">
        <v>924</v>
      </c>
      <c r="O24" s="8">
        <v>924</v>
      </c>
      <c r="P24" s="8"/>
    </row>
    <row r="25" spans="1:16" ht="12.75">
      <c r="A25" s="2" t="s">
        <v>88</v>
      </c>
      <c r="B25" s="8">
        <v>26</v>
      </c>
      <c r="C25" s="13">
        <f>(B25/B37)*100</f>
        <v>0.040091902977594795</v>
      </c>
      <c r="E25" s="8">
        <v>869</v>
      </c>
      <c r="F25" s="13">
        <f>(E25/E37)*100</f>
        <v>0.038765551387552465</v>
      </c>
      <c r="G25" s="14" t="s">
        <v>15</v>
      </c>
      <c r="H25" s="8">
        <v>869</v>
      </c>
      <c r="I25" s="8">
        <v>869</v>
      </c>
      <c r="J25" s="8">
        <v>869</v>
      </c>
      <c r="K25" s="8">
        <v>869</v>
      </c>
      <c r="L25" s="8">
        <v>869</v>
      </c>
      <c r="M25" s="8">
        <v>869</v>
      </c>
      <c r="N25" s="8">
        <v>869</v>
      </c>
      <c r="O25" s="8">
        <v>869</v>
      </c>
      <c r="P25" s="8"/>
    </row>
    <row r="26" spans="1:16" ht="12.75">
      <c r="A26" s="2" t="s">
        <v>89</v>
      </c>
      <c r="B26" s="8">
        <v>17</v>
      </c>
      <c r="C26" s="13">
        <f>(B26/B37)*100</f>
        <v>0.02621393656227352</v>
      </c>
      <c r="E26" s="8">
        <v>436</v>
      </c>
      <c r="F26" s="13">
        <f>(E26/E37)*100</f>
        <v>0.01944968976406545</v>
      </c>
      <c r="G26" s="14" t="s">
        <v>15</v>
      </c>
      <c r="H26" s="8">
        <v>436</v>
      </c>
      <c r="I26" s="8">
        <v>436</v>
      </c>
      <c r="J26" s="8">
        <v>436</v>
      </c>
      <c r="K26" s="8">
        <v>436</v>
      </c>
      <c r="L26" s="8">
        <v>436</v>
      </c>
      <c r="M26" s="8">
        <v>436</v>
      </c>
      <c r="N26" s="8">
        <v>436</v>
      </c>
      <c r="O26" s="8">
        <v>436</v>
      </c>
      <c r="P26" s="8"/>
    </row>
    <row r="27" spans="1:16" ht="12.75">
      <c r="A27" s="2" t="s">
        <v>90</v>
      </c>
      <c r="B27" s="8">
        <v>61</v>
      </c>
      <c r="C27" s="13">
        <f>(B27/B37)*100</f>
        <v>0.09406177237051087</v>
      </c>
      <c r="E27" s="8">
        <v>1036</v>
      </c>
      <c r="F27" s="13">
        <f>(E27/E37)*100</f>
        <v>0.04621531787975185</v>
      </c>
      <c r="G27" s="14" t="s">
        <v>15</v>
      </c>
      <c r="H27" s="8">
        <v>1036</v>
      </c>
      <c r="I27" s="8">
        <v>1036</v>
      </c>
      <c r="J27" s="8">
        <v>1036</v>
      </c>
      <c r="K27" s="8">
        <v>1036</v>
      </c>
      <c r="L27" s="8">
        <v>1036</v>
      </c>
      <c r="M27" s="8">
        <v>1036</v>
      </c>
      <c r="N27" s="8">
        <v>1036</v>
      </c>
      <c r="O27" s="8">
        <v>1036</v>
      </c>
      <c r="P27" s="8"/>
    </row>
    <row r="28" spans="1:16" ht="12.75">
      <c r="A28" s="2" t="s">
        <v>91</v>
      </c>
      <c r="B28" s="8">
        <v>28</v>
      </c>
      <c r="C28" s="13">
        <f>(B28/B37)*100</f>
        <v>0.04317589551433285</v>
      </c>
      <c r="E28" s="8">
        <v>430</v>
      </c>
      <c r="F28" s="13">
        <f>(E28/E37)*100</f>
        <v>0.019182033482908586</v>
      </c>
      <c r="G28" s="14" t="s">
        <v>15</v>
      </c>
      <c r="H28" s="8">
        <v>430</v>
      </c>
      <c r="I28" s="8">
        <v>430</v>
      </c>
      <c r="J28" s="8">
        <v>430</v>
      </c>
      <c r="K28" s="8">
        <v>430</v>
      </c>
      <c r="L28" s="8">
        <v>430</v>
      </c>
      <c r="M28" s="8">
        <v>430</v>
      </c>
      <c r="N28" s="8">
        <v>430</v>
      </c>
      <c r="O28" s="8">
        <v>430</v>
      </c>
      <c r="P28" s="8"/>
    </row>
    <row r="29" spans="1:16" ht="12.75">
      <c r="A29" s="2" t="s">
        <v>92</v>
      </c>
      <c r="B29" s="8">
        <v>15</v>
      </c>
      <c r="C29" s="13">
        <f>(B29/B37)*100</f>
        <v>0.02312994402553546</v>
      </c>
      <c r="E29" s="8">
        <v>226</v>
      </c>
      <c r="F29" s="13">
        <f>(E29/E37)*100</f>
        <v>0.01008171992357521</v>
      </c>
      <c r="G29" s="14" t="s">
        <v>15</v>
      </c>
      <c r="H29" s="8">
        <v>226</v>
      </c>
      <c r="I29" s="8">
        <v>226</v>
      </c>
      <c r="J29" s="8">
        <v>226</v>
      </c>
      <c r="K29" s="8">
        <v>226</v>
      </c>
      <c r="L29" s="8">
        <v>226</v>
      </c>
      <c r="M29" s="8">
        <v>226</v>
      </c>
      <c r="N29" s="8">
        <v>226</v>
      </c>
      <c r="O29" s="8">
        <v>226</v>
      </c>
      <c r="P29" s="8"/>
    </row>
    <row r="30" spans="1:16" ht="12.75">
      <c r="A30" s="2" t="s">
        <v>100</v>
      </c>
      <c r="B30" s="8">
        <v>26</v>
      </c>
      <c r="C30" s="13">
        <f>(B30/B37)*100</f>
        <v>0.040091902977594795</v>
      </c>
      <c r="E30" s="8">
        <v>401</v>
      </c>
      <c r="F30" s="13">
        <f>(E30/E37)*100</f>
        <v>0.01788836145731708</v>
      </c>
      <c r="G30" s="14" t="s">
        <v>15</v>
      </c>
      <c r="H30" s="8">
        <v>401</v>
      </c>
      <c r="I30" s="8">
        <v>401</v>
      </c>
      <c r="J30" s="8">
        <v>401</v>
      </c>
      <c r="K30" s="8">
        <v>401</v>
      </c>
      <c r="L30" s="8">
        <v>401</v>
      </c>
      <c r="M30" s="8">
        <v>401</v>
      </c>
      <c r="N30" s="8">
        <v>401</v>
      </c>
      <c r="O30" s="8">
        <v>401</v>
      </c>
      <c r="P30" s="8"/>
    </row>
    <row r="31" spans="1:16" ht="12.75">
      <c r="A31" s="2" t="s">
        <v>101</v>
      </c>
      <c r="B31" s="8">
        <v>30</v>
      </c>
      <c r="C31" s="13">
        <f>(B31/B37)*100</f>
        <v>0.04625988805107092</v>
      </c>
      <c r="E31" s="8">
        <v>707</v>
      </c>
      <c r="F31" s="13">
        <f>(E31/E37)*100</f>
        <v>0.03153883179631714</v>
      </c>
      <c r="G31" s="14" t="s">
        <v>15</v>
      </c>
      <c r="H31" s="8">
        <v>707</v>
      </c>
      <c r="I31" s="8">
        <v>707</v>
      </c>
      <c r="J31" s="8">
        <v>707</v>
      </c>
      <c r="K31" s="8">
        <v>707</v>
      </c>
      <c r="L31" s="8">
        <v>707</v>
      </c>
      <c r="M31" s="8">
        <v>707</v>
      </c>
      <c r="N31" s="8">
        <v>707</v>
      </c>
      <c r="O31" s="8">
        <v>707</v>
      </c>
      <c r="P31" s="8"/>
    </row>
    <row r="32" spans="1:16" ht="12.75">
      <c r="A32" s="2" t="s">
        <v>102</v>
      </c>
      <c r="B32" s="8">
        <v>8</v>
      </c>
      <c r="C32" s="13">
        <f>(B32/B37)*100</f>
        <v>0.012335970146952244</v>
      </c>
      <c r="E32" s="8">
        <v>254</v>
      </c>
      <c r="F32" s="13">
        <f>(E32/E37)*100</f>
        <v>0.011330782568973907</v>
      </c>
      <c r="G32" s="14" t="s">
        <v>15</v>
      </c>
      <c r="H32" s="8">
        <v>254</v>
      </c>
      <c r="I32" s="8">
        <v>254</v>
      </c>
      <c r="J32" s="8">
        <v>254</v>
      </c>
      <c r="K32" s="8">
        <v>254</v>
      </c>
      <c r="L32" s="8">
        <v>254</v>
      </c>
      <c r="M32" s="8">
        <v>254</v>
      </c>
      <c r="N32" s="8">
        <v>254</v>
      </c>
      <c r="O32" s="8">
        <v>254</v>
      </c>
      <c r="P32" s="8"/>
    </row>
    <row r="33" spans="1:16" ht="12.75">
      <c r="A33" s="2" t="s">
        <v>103</v>
      </c>
      <c r="B33" s="8">
        <v>16</v>
      </c>
      <c r="C33" s="13">
        <f>(B33/B37)*100</f>
        <v>0.024671940293904487</v>
      </c>
      <c r="E33" s="8">
        <v>731</v>
      </c>
      <c r="F33" s="13">
        <f>(E33/E37)*100</f>
        <v>0.03260945692094459</v>
      </c>
      <c r="G33" s="14" t="s">
        <v>15</v>
      </c>
      <c r="H33" s="8">
        <v>731</v>
      </c>
      <c r="I33" s="8">
        <v>731</v>
      </c>
      <c r="J33" s="8">
        <v>731</v>
      </c>
      <c r="K33" s="8">
        <v>731</v>
      </c>
      <c r="L33" s="8">
        <v>731</v>
      </c>
      <c r="M33" s="8">
        <v>731</v>
      </c>
      <c r="N33" s="8">
        <v>731</v>
      </c>
      <c r="O33" s="8">
        <v>731</v>
      </c>
      <c r="P33" s="8"/>
    </row>
    <row r="34" spans="3:16" ht="12.75">
      <c r="C34" s="13"/>
      <c r="E34" s="8"/>
      <c r="F34" s="13"/>
      <c r="H34" s="8"/>
      <c r="I34" s="8"/>
      <c r="J34" s="8"/>
      <c r="K34" s="8"/>
      <c r="L34" s="8"/>
      <c r="M34" s="8"/>
      <c r="N34" s="8"/>
      <c r="O34" s="8"/>
      <c r="P34" s="8"/>
    </row>
    <row r="35" spans="1:6" ht="12.75">
      <c r="A35" s="2" t="s">
        <v>19</v>
      </c>
      <c r="B35" s="8">
        <f>B18-B19</f>
        <v>2196</v>
      </c>
      <c r="C35" s="19"/>
      <c r="E35" s="8">
        <f>E19-E18</f>
        <v>71915</v>
      </c>
      <c r="F35" s="19"/>
    </row>
    <row r="36" spans="3:16" ht="12.75">
      <c r="C36" s="13"/>
      <c r="E36" s="8"/>
      <c r="F36" s="13"/>
      <c r="H36" s="8"/>
      <c r="I36" s="8"/>
      <c r="J36" s="8"/>
      <c r="K36" s="8"/>
      <c r="L36" s="8"/>
      <c r="M36" s="8"/>
      <c r="N36" s="8"/>
      <c r="O36" s="8"/>
      <c r="P36" s="8"/>
    </row>
    <row r="37" spans="1:16" ht="12.75">
      <c r="A37" s="2" t="s">
        <v>37</v>
      </c>
      <c r="B37" s="8">
        <f>SUM(B13:B33)</f>
        <v>64851</v>
      </c>
      <c r="C37" s="13">
        <v>98.75</v>
      </c>
      <c r="E37" s="8">
        <f>SUM(E13:E33)</f>
        <v>2241681</v>
      </c>
      <c r="F37" s="13">
        <v>99.23</v>
      </c>
      <c r="H37" s="8"/>
      <c r="I37" s="8"/>
      <c r="J37" s="8"/>
      <c r="K37" s="8"/>
      <c r="L37" s="8"/>
      <c r="M37" s="8"/>
      <c r="N37" s="8"/>
      <c r="O37" s="8"/>
      <c r="P37" s="8"/>
    </row>
    <row r="38" spans="1:6" ht="12.75">
      <c r="A38" s="2" t="s">
        <v>38</v>
      </c>
      <c r="B38" s="2">
        <v>823</v>
      </c>
      <c r="C38" s="2">
        <v>1.25</v>
      </c>
      <c r="E38" s="8">
        <v>17397</v>
      </c>
      <c r="F38" s="2">
        <v>0.77</v>
      </c>
    </row>
    <row r="39" ht="12.75">
      <c r="E39" s="8"/>
    </row>
    <row r="40" spans="1:5" ht="12.75">
      <c r="A40" s="2" t="s">
        <v>94</v>
      </c>
      <c r="E40" s="8"/>
    </row>
    <row r="41" spans="1:5" ht="12.75">
      <c r="A41" s="2" t="s">
        <v>93</v>
      </c>
      <c r="E41" s="8"/>
    </row>
    <row r="42" spans="1:16" ht="258.75">
      <c r="A42" s="16"/>
      <c r="B42" s="8"/>
      <c r="C42" s="13"/>
      <c r="E42" s="8"/>
      <c r="F42" s="13"/>
      <c r="H42" s="17" t="s">
        <v>79</v>
      </c>
      <c r="I42" s="17" t="s">
        <v>31</v>
      </c>
      <c r="J42" s="17" t="s">
        <v>80</v>
      </c>
      <c r="K42" s="17" t="s">
        <v>81</v>
      </c>
      <c r="L42" s="17" t="s">
        <v>52</v>
      </c>
      <c r="M42" s="17" t="s">
        <v>83</v>
      </c>
      <c r="N42" s="17" t="s">
        <v>84</v>
      </c>
      <c r="O42" s="17" t="s">
        <v>85</v>
      </c>
      <c r="P42" s="17"/>
    </row>
    <row r="46" ht="12.75">
      <c r="B46" s="8"/>
    </row>
    <row r="49" spans="2:4" ht="12.75">
      <c r="B49" s="8"/>
      <c r="C49" s="8"/>
      <c r="D49" s="8"/>
    </row>
    <row r="50" spans="2:5" ht="12.75">
      <c r="B50" s="8"/>
      <c r="C50" s="8"/>
      <c r="D50" s="8"/>
      <c r="E50" s="8"/>
    </row>
    <row r="52" spans="2:5" ht="12.75">
      <c r="B52" s="18"/>
      <c r="E52" s="18"/>
    </row>
    <row r="54" ht="12.75">
      <c r="E54" s="2" t="s">
        <v>22</v>
      </c>
    </row>
    <row r="57" ht="12.75">
      <c r="E57" s="2" t="s">
        <v>22</v>
      </c>
    </row>
    <row r="60" ht="12.75">
      <c r="E60" s="2" t="s">
        <v>22</v>
      </c>
    </row>
    <row r="63" ht="12.75">
      <c r="E63" s="2" t="s">
        <v>22</v>
      </c>
    </row>
    <row r="66" ht="12.75">
      <c r="E66" s="2" t="s">
        <v>22</v>
      </c>
    </row>
  </sheetData>
  <sheetProtection/>
  <printOptions gridLines="1"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64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Colin Gray</dc:creator>
  <cp:keywords/>
  <dc:description/>
  <cp:lastModifiedBy>Colin</cp:lastModifiedBy>
  <cp:lastPrinted>2008-05-09T09:49:31Z</cp:lastPrinted>
  <dcterms:created xsi:type="dcterms:W3CDTF">1999-06-14T09:48:20Z</dcterms:created>
  <dcterms:modified xsi:type="dcterms:W3CDTF">2019-06-05T09:54:50Z</dcterms:modified>
  <cp:category/>
  <cp:version/>
  <cp:contentType/>
  <cp:contentStatus/>
</cp:coreProperties>
</file>